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600" yWindow="45" windowWidth="12645" windowHeight="11400" tabRatio="846" activeTab="4"/>
  </bookViews>
  <sheets>
    <sheet name="Start Here - Data Entry " sheetId="2" r:id="rId1"/>
    <sheet name="Step 2 - Review Revenue" sheetId="7" r:id="rId2"/>
    <sheet name="Step 3 - Staffing Tool" sheetId="8" r:id="rId3"/>
    <sheet name="Step 4 - Non-Salary" sheetId="9" r:id="rId4"/>
    <sheet name="Step 5 - Summary Review" sheetId="10" r:id="rId5"/>
    <sheet name="Calculations - HIDE" sheetId="5" r:id="rId6"/>
    <sheet name="AVERAGE SALARY LOOKUP" sheetId="11" state="hidden" r:id="rId7"/>
  </sheets>
  <externalReferences>
    <externalReference r:id="rId8"/>
    <externalReference r:id="rId9"/>
    <externalReference r:id="rId10"/>
  </externalReferences>
  <definedNames>
    <definedName name="_xlnm._FilterDatabase" localSheetId="6" hidden="1">'AVERAGE SALARY LOOKUP'!$A$3:$N$641</definedName>
    <definedName name="_xlnm._FilterDatabase" localSheetId="2" hidden="1">'Step 3 - Staffing Tool'!$C$8:$G$118</definedName>
    <definedName name="_xlnm._FilterDatabase" localSheetId="3" hidden="1">'Step 4 - Non-Salary'!$D$8:$D$62</definedName>
    <definedName name="_xlnm._FilterDatabase" localSheetId="4" hidden="1">'Step 5 - Summary Review'!$D$7:$D$48</definedName>
    <definedName name="Alloc" localSheetId="6">#REF!</definedName>
    <definedName name="Alloc" localSheetId="2">#REF!</definedName>
    <definedName name="Alloc" localSheetId="3">#REF!</definedName>
    <definedName name="Alloc" localSheetId="4">#REF!</definedName>
    <definedName name="Alloc">#REF!</definedName>
    <definedName name="Alloc_1" localSheetId="6">#REF!</definedName>
    <definedName name="Alloc_1" localSheetId="4">#REF!</definedName>
    <definedName name="Alloc_1">#REF!</definedName>
    <definedName name="_xlnm.Database" localSheetId="6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E_207" localSheetId="6">#REF!</definedName>
    <definedName name="E_207" localSheetId="2">#REF!</definedName>
    <definedName name="E_207" localSheetId="3">#REF!</definedName>
    <definedName name="E_207" localSheetId="4">#REF!</definedName>
    <definedName name="E_207">#REF!</definedName>
    <definedName name="ECE_Summary" localSheetId="4">'[1]Staffing Tool'!#REF!</definedName>
    <definedName name="ECE_Summary">'Step 3 - Staffing Tool'!#REF!</definedName>
    <definedName name="FT_NAMES" localSheetId="6">'[2]FULL TIME ACTUAL RATES'!$B$1:$B$437</definedName>
    <definedName name="FT_NAMES">#REF!</definedName>
    <definedName name="H_450" localSheetId="6">#REF!</definedName>
    <definedName name="H_450" localSheetId="2">#REF!</definedName>
    <definedName name="H_450" localSheetId="3">#REF!</definedName>
    <definedName name="H_450" localSheetId="4">#REF!</definedName>
    <definedName name="H_450">#REF!</definedName>
    <definedName name="H_455" localSheetId="6">#REF!</definedName>
    <definedName name="H_455" localSheetId="2">#REF!</definedName>
    <definedName name="H_455" localSheetId="3">#REF!</definedName>
    <definedName name="H_455" localSheetId="4">#REF!</definedName>
    <definedName name="H_455">#REF!</definedName>
    <definedName name="H_458" localSheetId="6">#REF!</definedName>
    <definedName name="H_458" localSheetId="2">#REF!</definedName>
    <definedName name="H_458" localSheetId="3">#REF!</definedName>
    <definedName name="H_458" localSheetId="4">#REF!</definedName>
    <definedName name="H_458">#REF!</definedName>
    <definedName name="H_459" localSheetId="6">#REF!</definedName>
    <definedName name="H_459" localSheetId="2">#REF!</definedName>
    <definedName name="H_459" localSheetId="3">#REF!</definedName>
    <definedName name="H_459" localSheetId="4">#REF!</definedName>
    <definedName name="H_459">#REF!</definedName>
    <definedName name="H_478" localSheetId="6">#REF!</definedName>
    <definedName name="H_478" localSheetId="2">#REF!</definedName>
    <definedName name="H_478" localSheetId="3">#REF!</definedName>
    <definedName name="H_478" localSheetId="4">#REF!</definedName>
    <definedName name="H_478">#REF!</definedName>
    <definedName name="H_491" localSheetId="6">#REF!</definedName>
    <definedName name="H_491" localSheetId="2">#REF!</definedName>
    <definedName name="H_491" localSheetId="3">#REF!</definedName>
    <definedName name="H_491" localSheetId="4">#REF!</definedName>
    <definedName name="H_491">#REF!</definedName>
    <definedName name="H_492" localSheetId="6">#REF!</definedName>
    <definedName name="H_492" localSheetId="2">#REF!</definedName>
    <definedName name="H_492" localSheetId="3">#REF!</definedName>
    <definedName name="H_492" localSheetId="4">#REF!</definedName>
    <definedName name="H_492">#REF!</definedName>
    <definedName name="H_493" localSheetId="6">#REF!</definedName>
    <definedName name="H_493" localSheetId="2">#REF!</definedName>
    <definedName name="H_493" localSheetId="3">#REF!</definedName>
    <definedName name="H_493" localSheetId="4">#REF!</definedName>
    <definedName name="H_493">#REF!</definedName>
    <definedName name="H_707" localSheetId="6">#REF!</definedName>
    <definedName name="H_707" localSheetId="2">#REF!</definedName>
    <definedName name="H_707" localSheetId="3">#REF!</definedName>
    <definedName name="H_707" localSheetId="4">#REF!</definedName>
    <definedName name="H_707">#REF!</definedName>
    <definedName name="HS_DEPARTMENTS" localSheetId="6">[2]LISTS!$A$2:$A$25</definedName>
    <definedName name="HS_DEPARTMENTS">#REF!</definedName>
    <definedName name="HS_MS" localSheetId="6">[2]LISTS!$G$2:$G$3</definedName>
    <definedName name="HS_MS">#REF!</definedName>
    <definedName name="LOC_612">#REF!</definedName>
    <definedName name="M_401" localSheetId="6">#REF!</definedName>
    <definedName name="M_401" localSheetId="2">#REF!</definedName>
    <definedName name="M_401" localSheetId="3">#REF!</definedName>
    <definedName name="M_401" localSheetId="4">#REF!</definedName>
    <definedName name="M_401">#REF!</definedName>
    <definedName name="M_403" localSheetId="6">#REF!</definedName>
    <definedName name="M_403" localSheetId="2">#REF!</definedName>
    <definedName name="M_403" localSheetId="3">#REF!</definedName>
    <definedName name="M_403" localSheetId="4">#REF!</definedName>
    <definedName name="M_403">#REF!</definedName>
    <definedName name="M_404" localSheetId="6">#REF!</definedName>
    <definedName name="M_404" localSheetId="2">#REF!</definedName>
    <definedName name="M_404" localSheetId="3">#REF!</definedName>
    <definedName name="M_404" localSheetId="4">#REF!</definedName>
    <definedName name="M_404">#REF!</definedName>
    <definedName name="M_405" localSheetId="6">#REF!</definedName>
    <definedName name="M_405" localSheetId="2">#REF!</definedName>
    <definedName name="M_405" localSheetId="3">#REF!</definedName>
    <definedName name="M_405" localSheetId="4">#REF!</definedName>
    <definedName name="M_405">#REF!</definedName>
    <definedName name="M_407" localSheetId="6">#REF!</definedName>
    <definedName name="M_407" localSheetId="2">#REF!</definedName>
    <definedName name="M_407" localSheetId="3">#REF!</definedName>
    <definedName name="M_407" localSheetId="4">#REF!</definedName>
    <definedName name="M_407">#REF!</definedName>
    <definedName name="M_408" localSheetId="6">#REF!</definedName>
    <definedName name="M_408" localSheetId="2">#REF!</definedName>
    <definedName name="M_408" localSheetId="3">#REF!</definedName>
    <definedName name="M_408" localSheetId="4">#REF!</definedName>
    <definedName name="M_408">#REF!</definedName>
    <definedName name="M_409" localSheetId="6">#REF!</definedName>
    <definedName name="M_409" localSheetId="2">#REF!</definedName>
    <definedName name="M_409" localSheetId="3">#REF!</definedName>
    <definedName name="M_409" localSheetId="4">#REF!</definedName>
    <definedName name="M_409">#REF!</definedName>
    <definedName name="M_410" localSheetId="6">#REF!</definedName>
    <definedName name="M_410" localSheetId="2">#REF!</definedName>
    <definedName name="M_410" localSheetId="3">#REF!</definedName>
    <definedName name="M_410" localSheetId="4">#REF!</definedName>
    <definedName name="M_410">#REF!</definedName>
    <definedName name="M_411" localSheetId="6">#REF!</definedName>
    <definedName name="M_411" localSheetId="2">#REF!</definedName>
    <definedName name="M_411" localSheetId="3">#REF!</definedName>
    <definedName name="M_411" localSheetId="4">#REF!</definedName>
    <definedName name="M_411">#REF!</definedName>
    <definedName name="M_412" localSheetId="6">#REF!</definedName>
    <definedName name="M_412" localSheetId="2">#REF!</definedName>
    <definedName name="M_412" localSheetId="3">#REF!</definedName>
    <definedName name="M_412" localSheetId="4">#REF!</definedName>
    <definedName name="M_412">#REF!</definedName>
    <definedName name="M_414" localSheetId="6">#REF!</definedName>
    <definedName name="M_414" localSheetId="2">#REF!</definedName>
    <definedName name="M_414" localSheetId="3">#REF!</definedName>
    <definedName name="M_414" localSheetId="4">#REF!</definedName>
    <definedName name="M_414">#REF!</definedName>
    <definedName name="M_415" localSheetId="6">#REF!</definedName>
    <definedName name="M_415" localSheetId="2">#REF!</definedName>
    <definedName name="M_415" localSheetId="3">#REF!</definedName>
    <definedName name="M_415" localSheetId="4">#REF!</definedName>
    <definedName name="M_415">#REF!</definedName>
    <definedName name="M_416" localSheetId="6">#REF!</definedName>
    <definedName name="M_416" localSheetId="2">#REF!</definedName>
    <definedName name="M_416" localSheetId="3">#REF!</definedName>
    <definedName name="M_416" localSheetId="4">#REF!</definedName>
    <definedName name="M_416">#REF!</definedName>
    <definedName name="M_417" localSheetId="6">#REF!</definedName>
    <definedName name="M_417" localSheetId="2">#REF!</definedName>
    <definedName name="M_417" localSheetId="3">#REF!</definedName>
    <definedName name="M_417" localSheetId="4">#REF!</definedName>
    <definedName name="M_417">#REF!</definedName>
    <definedName name="M_419" localSheetId="6">#REF!</definedName>
    <definedName name="M_419" localSheetId="2">#REF!</definedName>
    <definedName name="M_419" localSheetId="3">#REF!</definedName>
    <definedName name="M_419" localSheetId="4">#REF!</definedName>
    <definedName name="M_419">#REF!</definedName>
    <definedName name="M_423" localSheetId="6">#REF!</definedName>
    <definedName name="M_423" localSheetId="2">#REF!</definedName>
    <definedName name="M_423" localSheetId="3">#REF!</definedName>
    <definedName name="M_423" localSheetId="4">#REF!</definedName>
    <definedName name="M_423">#REF!</definedName>
    <definedName name="M_424" localSheetId="6">#REF!</definedName>
    <definedName name="M_424" localSheetId="2">#REF!</definedName>
    <definedName name="M_424" localSheetId="3">#REF!</definedName>
    <definedName name="M_424" localSheetId="4">#REF!</definedName>
    <definedName name="M_424">#REF!</definedName>
    <definedName name="M_426" localSheetId="6">#REF!</definedName>
    <definedName name="M_426" localSheetId="2">#REF!</definedName>
    <definedName name="M_426" localSheetId="3">#REF!</definedName>
    <definedName name="M_426" localSheetId="4">#REF!</definedName>
    <definedName name="M_426">#REF!</definedName>
    <definedName name="OBJECTS" localSheetId="6">[2]LISTS!$A$34:$A$56</definedName>
    <definedName name="OBJECTS">#REF!</definedName>
    <definedName name="PARA_ACCOUNTS" localSheetId="6">[2]LISTS!$A$71:$A$106</definedName>
    <definedName name="PARA_ACCOUNTS">#REF!</definedName>
    <definedName name="PARA_JOB_CODES" localSheetId="6">[2]LISTS!$C$108:$C$143</definedName>
    <definedName name="PARA_JOB_CODES">#REF!</definedName>
    <definedName name="PARA_JOBS">#REF!</definedName>
    <definedName name="PARA_NAMES" localSheetId="6">'[2]PART TIME ACTUAL RATES'!$B$1:$B$12</definedName>
    <definedName name="PARA_NAMES">#REF!</definedName>
    <definedName name="_xlnm.Print_Area" localSheetId="6">'AVERAGE SALARY LOOKUP'!$A$3:$N$640</definedName>
    <definedName name="_xlnm.Print_Area" localSheetId="0">'Start Here - Data Entry '!$B$2:$L$48</definedName>
    <definedName name="_xlnm.Print_Area" localSheetId="1">'Step 2 - Review Revenue'!$A$4:$N$64</definedName>
    <definedName name="_xlnm.Print_Area" localSheetId="2">'Step 3 - Staffing Tool'!$A$7:$AD$78</definedName>
    <definedName name="_xlnm.Print_Area" localSheetId="3">'Step 4 - Non-Salary'!$A$7:$I$48</definedName>
    <definedName name="_xlnm.Print_Area" localSheetId="4">'Step 5 - Summary Review'!$A$3:$J$37</definedName>
    <definedName name="_xlnm.Print_Titles" localSheetId="2">'Step 3 - Staffing Tool'!$16:$16</definedName>
    <definedName name="_xlnm.Print_Titles" localSheetId="3">'Step 4 - Non-Salary'!$8:$8</definedName>
    <definedName name="_xlnm.Print_Titles" localSheetId="4">'Step 5 - Summary Review'!$7:$7</definedName>
    <definedName name="Q__Budget_Scenerio" localSheetId="6">#REF!</definedName>
    <definedName name="Q__Budget_Scenerio" localSheetId="2">#REF!</definedName>
    <definedName name="Q__Budget_Scenerio" localSheetId="3">#REF!</definedName>
    <definedName name="Q__Budget_Scenerio" localSheetId="4">#REF!</definedName>
    <definedName name="Q__Budget_Scenerio">#REF!</definedName>
    <definedName name="STUDENT_SERVICES" localSheetId="6">[2]LISTS!$A$28:$A$30</definedName>
    <definedName name="STUDENT_SERVICES">#REF!</definedName>
    <definedName name="TM1REBUILDOPTION">1</definedName>
  </definedNames>
  <calcPr calcId="145621"/>
</workbook>
</file>

<file path=xl/calcChain.xml><?xml version="1.0" encoding="utf-8"?>
<calcChain xmlns="http://schemas.openxmlformats.org/spreadsheetml/2006/main">
  <c r="D12" i="5" l="1"/>
  <c r="I29" i="7" l="1"/>
  <c r="N24" i="7"/>
  <c r="M24" i="7"/>
  <c r="L24" i="7"/>
  <c r="K24" i="7"/>
  <c r="J24" i="7"/>
  <c r="O225" i="5"/>
  <c r="AG225" i="5"/>
  <c r="F28" i="7"/>
  <c r="N23" i="7"/>
  <c r="M23" i="7"/>
  <c r="L23" i="7"/>
  <c r="K23" i="7"/>
  <c r="J23" i="7"/>
  <c r="F23" i="7"/>
  <c r="U225" i="5" l="1"/>
  <c r="AA225" i="5"/>
  <c r="I225" i="5"/>
  <c r="A63" i="8"/>
  <c r="D63" i="8" s="1"/>
  <c r="A62" i="8"/>
  <c r="E62" i="8" s="1"/>
  <c r="A61" i="8"/>
  <c r="E61" i="8" s="1"/>
  <c r="A60" i="8"/>
  <c r="E60" i="8" s="1"/>
  <c r="E63" i="8" l="1"/>
  <c r="D61" i="8"/>
  <c r="D62" i="8"/>
  <c r="D60" i="8"/>
  <c r="F19" i="7"/>
  <c r="AH224" i="5" l="1"/>
  <c r="AB224" i="5"/>
  <c r="V224" i="5"/>
  <c r="W224" i="5" s="1"/>
  <c r="L28" i="7" s="1"/>
  <c r="P224" i="5"/>
  <c r="J224" i="5"/>
  <c r="K224" i="5" s="1"/>
  <c r="J28" i="7" s="1"/>
  <c r="AG224" i="5"/>
  <c r="AA224" i="5"/>
  <c r="U224" i="5"/>
  <c r="O224" i="5"/>
  <c r="I224" i="5"/>
  <c r="D224" i="5"/>
  <c r="E224" i="5" s="1"/>
  <c r="G5" i="5"/>
  <c r="AA12" i="5"/>
  <c r="U12" i="5"/>
  <c r="O12" i="5"/>
  <c r="AG12" i="5" s="1"/>
  <c r="Q220" i="5"/>
  <c r="AH28" i="5"/>
  <c r="AB28" i="5"/>
  <c r="V28" i="5"/>
  <c r="P28" i="5"/>
  <c r="P29" i="5"/>
  <c r="J28" i="5"/>
  <c r="AI214" i="5"/>
  <c r="AC214" i="5"/>
  <c r="W214" i="5"/>
  <c r="Q214" i="5"/>
  <c r="K214" i="5"/>
  <c r="AC224" i="5" l="1"/>
  <c r="M28" i="7" s="1"/>
  <c r="Q224" i="5"/>
  <c r="K28" i="7" s="1"/>
  <c r="AI224" i="5"/>
  <c r="N28" i="7" s="1"/>
  <c r="AI78" i="5"/>
  <c r="AI77" i="5"/>
  <c r="AI76" i="5"/>
  <c r="AI75" i="5"/>
  <c r="AI74" i="5"/>
  <c r="AI73" i="5"/>
  <c r="AC78" i="5"/>
  <c r="AC77" i="5"/>
  <c r="AC76" i="5"/>
  <c r="AC75" i="5"/>
  <c r="AC74" i="5"/>
  <c r="AC73" i="5"/>
  <c r="W78" i="5"/>
  <c r="W77" i="5"/>
  <c r="W76" i="5"/>
  <c r="W75" i="5"/>
  <c r="W74" i="5"/>
  <c r="W73" i="5"/>
  <c r="Q78" i="5"/>
  <c r="Q77" i="5"/>
  <c r="Q76" i="5"/>
  <c r="Q75" i="5"/>
  <c r="Q74" i="5"/>
  <c r="Q73" i="5"/>
  <c r="K78" i="5"/>
  <c r="K77" i="5"/>
  <c r="K76" i="5"/>
  <c r="K75" i="5"/>
  <c r="K74" i="5"/>
  <c r="K73" i="5"/>
  <c r="H56" i="8" l="1"/>
  <c r="I56" i="8" s="1"/>
  <c r="J56" i="8" s="1"/>
  <c r="K56" i="8" s="1"/>
  <c r="L56" i="8" s="1"/>
  <c r="H55" i="8"/>
  <c r="I55" i="8" s="1"/>
  <c r="J55" i="8" s="1"/>
  <c r="K55" i="8" s="1"/>
  <c r="L55" i="8" s="1"/>
  <c r="H54" i="8"/>
  <c r="I54" i="8" s="1"/>
  <c r="J54" i="8" s="1"/>
  <c r="K54" i="8" s="1"/>
  <c r="L54" i="8" s="1"/>
  <c r="H53" i="8"/>
  <c r="I53" i="8" s="1"/>
  <c r="J53" i="8" s="1"/>
  <c r="K53" i="8" s="1"/>
  <c r="L53" i="8" s="1"/>
  <c r="H52" i="8"/>
  <c r="I52" i="8" s="1"/>
  <c r="J52" i="8" s="1"/>
  <c r="K52" i="8" s="1"/>
  <c r="L52" i="8" s="1"/>
  <c r="H51" i="8"/>
  <c r="I51" i="8" s="1"/>
  <c r="J51" i="8" s="1"/>
  <c r="K51" i="8" s="1"/>
  <c r="L51" i="8" s="1"/>
  <c r="H50" i="8"/>
  <c r="I50" i="8" s="1"/>
  <c r="J50" i="8" s="1"/>
  <c r="K50" i="8" s="1"/>
  <c r="L50" i="8" s="1"/>
  <c r="H49" i="8"/>
  <c r="I49" i="8" s="1"/>
  <c r="J49" i="8" s="1"/>
  <c r="K49" i="8" s="1"/>
  <c r="L49" i="8" s="1"/>
  <c r="H48" i="8"/>
  <c r="I48" i="8" s="1"/>
  <c r="J48" i="8" s="1"/>
  <c r="K48" i="8" s="1"/>
  <c r="L48" i="8" s="1"/>
  <c r="H47" i="8"/>
  <c r="I47" i="8" s="1"/>
  <c r="J47" i="8" s="1"/>
  <c r="K47" i="8" s="1"/>
  <c r="L47" i="8" s="1"/>
  <c r="H46" i="8"/>
  <c r="I46" i="8" s="1"/>
  <c r="J46" i="8" s="1"/>
  <c r="K46" i="8" s="1"/>
  <c r="L46" i="8" s="1"/>
  <c r="A5" i="10" l="1"/>
  <c r="A6" i="9"/>
  <c r="C6" i="8"/>
  <c r="B5" i="7"/>
  <c r="F22" i="8"/>
  <c r="E22" i="8"/>
  <c r="F21" i="8"/>
  <c r="E21" i="8"/>
  <c r="F20" i="8"/>
  <c r="E20" i="8"/>
  <c r="E19" i="8"/>
  <c r="F19" i="8"/>
  <c r="D56" i="8"/>
  <c r="D55" i="8"/>
  <c r="D54" i="8"/>
  <c r="D53" i="8"/>
  <c r="D52" i="8"/>
  <c r="D51" i="8"/>
  <c r="I640" i="11"/>
  <c r="H640" i="11"/>
  <c r="G640" i="11"/>
  <c r="F640" i="11"/>
  <c r="Q639" i="11"/>
  <c r="P639" i="11"/>
  <c r="I639" i="11"/>
  <c r="H639" i="11"/>
  <c r="G639" i="11"/>
  <c r="F639" i="11"/>
  <c r="Q638" i="11"/>
  <c r="P638" i="11"/>
  <c r="I638" i="11"/>
  <c r="H638" i="11"/>
  <c r="G638" i="11"/>
  <c r="F638" i="11"/>
  <c r="Q637" i="11"/>
  <c r="P637" i="11"/>
  <c r="I637" i="11"/>
  <c r="H637" i="11"/>
  <c r="G637" i="11"/>
  <c r="F637" i="11"/>
  <c r="Q636" i="11"/>
  <c r="P636" i="11"/>
  <c r="I636" i="11"/>
  <c r="H636" i="11"/>
  <c r="G636" i="11"/>
  <c r="F636" i="11"/>
  <c r="Q635" i="11"/>
  <c r="P635" i="11"/>
  <c r="I635" i="11"/>
  <c r="H635" i="11"/>
  <c r="G635" i="11"/>
  <c r="F635" i="11"/>
  <c r="Q634" i="11"/>
  <c r="P634" i="11"/>
  <c r="I634" i="11"/>
  <c r="H634" i="11"/>
  <c r="G634" i="11"/>
  <c r="F634" i="11"/>
  <c r="Q633" i="11"/>
  <c r="P633" i="11"/>
  <c r="I633" i="11"/>
  <c r="H633" i="11"/>
  <c r="G633" i="11"/>
  <c r="F633" i="11"/>
  <c r="I632" i="11"/>
  <c r="H632" i="11"/>
  <c r="G632" i="11"/>
  <c r="F632" i="11"/>
  <c r="I631" i="11"/>
  <c r="H631" i="11"/>
  <c r="G631" i="11"/>
  <c r="F631" i="11"/>
  <c r="I630" i="11"/>
  <c r="H630" i="11"/>
  <c r="G630" i="11"/>
  <c r="F630" i="11"/>
  <c r="I629" i="11"/>
  <c r="H629" i="11"/>
  <c r="G629" i="11"/>
  <c r="F629" i="11"/>
  <c r="I628" i="11"/>
  <c r="H628" i="11"/>
  <c r="G628" i="11"/>
  <c r="F628" i="11"/>
  <c r="I627" i="11"/>
  <c r="H627" i="11"/>
  <c r="G627" i="11"/>
  <c r="F627" i="11"/>
  <c r="I626" i="11"/>
  <c r="H626" i="11"/>
  <c r="G626" i="11"/>
  <c r="F626" i="11"/>
  <c r="C626" i="11"/>
  <c r="B626" i="11"/>
  <c r="I625" i="11"/>
  <c r="H625" i="11"/>
  <c r="G625" i="11"/>
  <c r="F625" i="11"/>
  <c r="C625" i="11"/>
  <c r="B625" i="11"/>
  <c r="I624" i="11"/>
  <c r="H624" i="11"/>
  <c r="G624" i="11"/>
  <c r="F624" i="11"/>
  <c r="C624" i="11"/>
  <c r="B624" i="11"/>
  <c r="I623" i="11"/>
  <c r="H623" i="11"/>
  <c r="G623" i="11"/>
  <c r="F623" i="11"/>
  <c r="C623" i="11"/>
  <c r="B623" i="11"/>
  <c r="I622" i="11"/>
  <c r="H622" i="11"/>
  <c r="G622" i="11"/>
  <c r="F622" i="11"/>
  <c r="C622" i="11"/>
  <c r="B622" i="11"/>
  <c r="I621" i="11"/>
  <c r="H621" i="11"/>
  <c r="G621" i="11"/>
  <c r="F621" i="11"/>
  <c r="C621" i="11"/>
  <c r="B621" i="11"/>
  <c r="I620" i="11"/>
  <c r="H620" i="11"/>
  <c r="G620" i="11"/>
  <c r="F620" i="11"/>
  <c r="C620" i="11"/>
  <c r="B620" i="11"/>
  <c r="I619" i="11"/>
  <c r="H619" i="11"/>
  <c r="G619" i="11"/>
  <c r="F619" i="11"/>
  <c r="C619" i="11"/>
  <c r="B619" i="11"/>
  <c r="I618" i="11"/>
  <c r="H618" i="11"/>
  <c r="G618" i="11"/>
  <c r="F618" i="11"/>
  <c r="C618" i="11"/>
  <c r="B618" i="11"/>
  <c r="I617" i="11"/>
  <c r="H617" i="11"/>
  <c r="G617" i="11"/>
  <c r="F617" i="11"/>
  <c r="C617" i="11"/>
  <c r="B617" i="11"/>
  <c r="I616" i="11"/>
  <c r="H616" i="11"/>
  <c r="G616" i="11"/>
  <c r="F616" i="11"/>
  <c r="C616" i="11"/>
  <c r="B616" i="11"/>
  <c r="I615" i="11"/>
  <c r="H615" i="11"/>
  <c r="G615" i="11"/>
  <c r="F615" i="11"/>
  <c r="C615" i="11"/>
  <c r="B615" i="11"/>
  <c r="I614" i="11"/>
  <c r="H614" i="11"/>
  <c r="G614" i="11"/>
  <c r="F614" i="11"/>
  <c r="C614" i="11"/>
  <c r="B614" i="11"/>
  <c r="I613" i="11"/>
  <c r="H613" i="11"/>
  <c r="G613" i="11"/>
  <c r="F613" i="11"/>
  <c r="C613" i="11"/>
  <c r="B613" i="11"/>
  <c r="I612" i="11"/>
  <c r="H612" i="11"/>
  <c r="G612" i="11"/>
  <c r="F612" i="11"/>
  <c r="C612" i="11"/>
  <c r="B612" i="11"/>
  <c r="I611" i="11"/>
  <c r="H611" i="11"/>
  <c r="G611" i="11"/>
  <c r="F611" i="11"/>
  <c r="C611" i="11"/>
  <c r="B611" i="11"/>
  <c r="I610" i="11"/>
  <c r="H610" i="11"/>
  <c r="G610" i="11"/>
  <c r="F610" i="11"/>
  <c r="C610" i="11"/>
  <c r="B610" i="11"/>
  <c r="I609" i="11"/>
  <c r="H609" i="11"/>
  <c r="G609" i="11"/>
  <c r="F609" i="11"/>
  <c r="C609" i="11"/>
  <c r="B609" i="11"/>
  <c r="I608" i="11"/>
  <c r="H608" i="11"/>
  <c r="G608" i="11"/>
  <c r="F608" i="11"/>
  <c r="C608" i="11"/>
  <c r="B608" i="11"/>
  <c r="I607" i="11"/>
  <c r="H607" i="11"/>
  <c r="G607" i="11"/>
  <c r="F607" i="11"/>
  <c r="C607" i="11"/>
  <c r="B607" i="11"/>
  <c r="I606" i="11"/>
  <c r="H606" i="11"/>
  <c r="G606" i="11"/>
  <c r="F606" i="11"/>
  <c r="C606" i="11"/>
  <c r="B606" i="11"/>
  <c r="I605" i="11"/>
  <c r="H605" i="11"/>
  <c r="G605" i="11"/>
  <c r="F605" i="11"/>
  <c r="C605" i="11"/>
  <c r="B605" i="11"/>
  <c r="I604" i="11"/>
  <c r="H604" i="11"/>
  <c r="G604" i="11"/>
  <c r="F604" i="11"/>
  <c r="C604" i="11"/>
  <c r="B604" i="11"/>
  <c r="I603" i="11"/>
  <c r="H603" i="11"/>
  <c r="G603" i="11"/>
  <c r="F603" i="11"/>
  <c r="C603" i="11"/>
  <c r="B603" i="11"/>
  <c r="I602" i="11"/>
  <c r="H602" i="11"/>
  <c r="G602" i="11"/>
  <c r="F602" i="11"/>
  <c r="C602" i="11"/>
  <c r="B602" i="11"/>
  <c r="I601" i="11"/>
  <c r="H601" i="11"/>
  <c r="G601" i="11"/>
  <c r="F601" i="11"/>
  <c r="C601" i="11"/>
  <c r="B601" i="11"/>
  <c r="I600" i="11"/>
  <c r="H600" i="11"/>
  <c r="G600" i="11"/>
  <c r="F600" i="11"/>
  <c r="C600" i="11"/>
  <c r="B600" i="11"/>
  <c r="I599" i="11"/>
  <c r="H599" i="11"/>
  <c r="G599" i="11"/>
  <c r="F599" i="11"/>
  <c r="C599" i="11"/>
  <c r="B599" i="11"/>
  <c r="I598" i="11"/>
  <c r="H598" i="11"/>
  <c r="G598" i="11"/>
  <c r="F598" i="11"/>
  <c r="C598" i="11"/>
  <c r="B598" i="11"/>
  <c r="I597" i="11"/>
  <c r="H597" i="11"/>
  <c r="G597" i="11"/>
  <c r="F597" i="11"/>
  <c r="C597" i="11"/>
  <c r="B597" i="11"/>
  <c r="I596" i="11"/>
  <c r="H596" i="11"/>
  <c r="G596" i="11"/>
  <c r="F596" i="11"/>
  <c r="C596" i="11"/>
  <c r="B596" i="11"/>
  <c r="I595" i="11"/>
  <c r="H595" i="11"/>
  <c r="G595" i="11"/>
  <c r="F595" i="11"/>
  <c r="C595" i="11"/>
  <c r="B595" i="11"/>
  <c r="I594" i="11"/>
  <c r="H594" i="11"/>
  <c r="G594" i="11"/>
  <c r="F594" i="11"/>
  <c r="C594" i="11"/>
  <c r="B594" i="11"/>
  <c r="I593" i="11"/>
  <c r="H593" i="11"/>
  <c r="G593" i="11"/>
  <c r="F593" i="11"/>
  <c r="C593" i="11"/>
  <c r="B593" i="11"/>
  <c r="I592" i="11"/>
  <c r="H592" i="11"/>
  <c r="G592" i="11"/>
  <c r="F592" i="11"/>
  <c r="C592" i="11"/>
  <c r="B592" i="11"/>
  <c r="I591" i="11"/>
  <c r="H591" i="11"/>
  <c r="G591" i="11"/>
  <c r="F591" i="11"/>
  <c r="C591" i="11"/>
  <c r="B591" i="11"/>
  <c r="I590" i="11"/>
  <c r="H590" i="11"/>
  <c r="G590" i="11"/>
  <c r="F590" i="11"/>
  <c r="C590" i="11"/>
  <c r="B590" i="11"/>
  <c r="I589" i="11"/>
  <c r="H589" i="11"/>
  <c r="G589" i="11"/>
  <c r="F589" i="11"/>
  <c r="C589" i="11"/>
  <c r="B589" i="11"/>
  <c r="I588" i="11"/>
  <c r="H588" i="11"/>
  <c r="G588" i="11"/>
  <c r="F588" i="11"/>
  <c r="C588" i="11"/>
  <c r="B588" i="11"/>
  <c r="I587" i="11"/>
  <c r="H587" i="11"/>
  <c r="G587" i="11"/>
  <c r="F587" i="11"/>
  <c r="C587" i="11"/>
  <c r="B587" i="11"/>
  <c r="I586" i="11"/>
  <c r="H586" i="11"/>
  <c r="G586" i="11"/>
  <c r="F586" i="11"/>
  <c r="C586" i="11"/>
  <c r="B586" i="11"/>
  <c r="I585" i="11"/>
  <c r="H585" i="11"/>
  <c r="G585" i="11"/>
  <c r="F585" i="11"/>
  <c r="C585" i="11"/>
  <c r="B585" i="11"/>
  <c r="I584" i="11"/>
  <c r="H584" i="11"/>
  <c r="G584" i="11"/>
  <c r="F584" i="11"/>
  <c r="C584" i="11"/>
  <c r="B584" i="11"/>
  <c r="I583" i="11"/>
  <c r="H583" i="11"/>
  <c r="G583" i="11"/>
  <c r="F583" i="11"/>
  <c r="C583" i="11"/>
  <c r="B583" i="11"/>
  <c r="I582" i="11"/>
  <c r="H582" i="11"/>
  <c r="G582" i="11"/>
  <c r="F582" i="11"/>
  <c r="C582" i="11"/>
  <c r="B582" i="11"/>
  <c r="I581" i="11"/>
  <c r="H581" i="11"/>
  <c r="G581" i="11"/>
  <c r="F581" i="11"/>
  <c r="C581" i="11"/>
  <c r="B581" i="11"/>
  <c r="I580" i="11"/>
  <c r="H580" i="11"/>
  <c r="G580" i="11"/>
  <c r="F580" i="11"/>
  <c r="C580" i="11"/>
  <c r="B580" i="11"/>
  <c r="I579" i="11"/>
  <c r="H579" i="11"/>
  <c r="G579" i="11"/>
  <c r="F579" i="11"/>
  <c r="C579" i="11"/>
  <c r="B579" i="11"/>
  <c r="I578" i="11"/>
  <c r="H578" i="11"/>
  <c r="G578" i="11"/>
  <c r="F578" i="11"/>
  <c r="C578" i="11"/>
  <c r="B578" i="11"/>
  <c r="I577" i="11"/>
  <c r="H577" i="11"/>
  <c r="G577" i="11"/>
  <c r="F577" i="11"/>
  <c r="C577" i="11"/>
  <c r="B577" i="11"/>
  <c r="I576" i="11"/>
  <c r="H576" i="11"/>
  <c r="G576" i="11"/>
  <c r="F576" i="11"/>
  <c r="C576" i="11"/>
  <c r="B576" i="11"/>
  <c r="I575" i="11"/>
  <c r="H575" i="11"/>
  <c r="G575" i="11"/>
  <c r="F575" i="11"/>
  <c r="C575" i="11"/>
  <c r="B575" i="11"/>
  <c r="I574" i="11"/>
  <c r="H574" i="11"/>
  <c r="G574" i="11"/>
  <c r="F574" i="11"/>
  <c r="C574" i="11"/>
  <c r="B574" i="11"/>
  <c r="I573" i="11"/>
  <c r="H573" i="11"/>
  <c r="G573" i="11"/>
  <c r="F573" i="11"/>
  <c r="C573" i="11"/>
  <c r="B573" i="11"/>
  <c r="I572" i="11"/>
  <c r="H572" i="11"/>
  <c r="G572" i="11"/>
  <c r="F572" i="11"/>
  <c r="C572" i="11"/>
  <c r="B572" i="11"/>
  <c r="I571" i="11"/>
  <c r="H571" i="11"/>
  <c r="G571" i="11"/>
  <c r="F571" i="11"/>
  <c r="C571" i="11"/>
  <c r="B571" i="11"/>
  <c r="I570" i="11"/>
  <c r="H570" i="11"/>
  <c r="G570" i="11"/>
  <c r="F570" i="11"/>
  <c r="C570" i="11"/>
  <c r="B570" i="11"/>
  <c r="I569" i="11"/>
  <c r="H569" i="11"/>
  <c r="G569" i="11"/>
  <c r="F569" i="11"/>
  <c r="C569" i="11"/>
  <c r="B569" i="11"/>
  <c r="I568" i="11"/>
  <c r="H568" i="11"/>
  <c r="G568" i="11"/>
  <c r="F568" i="11"/>
  <c r="C568" i="11"/>
  <c r="B568" i="11"/>
  <c r="I567" i="11"/>
  <c r="H567" i="11"/>
  <c r="G567" i="11"/>
  <c r="F567" i="11"/>
  <c r="C567" i="11"/>
  <c r="B567" i="11"/>
  <c r="I566" i="11"/>
  <c r="H566" i="11"/>
  <c r="G566" i="11"/>
  <c r="F566" i="11"/>
  <c r="C566" i="11"/>
  <c r="B566" i="11"/>
  <c r="I565" i="11"/>
  <c r="H565" i="11"/>
  <c r="G565" i="11"/>
  <c r="F565" i="11"/>
  <c r="C565" i="11"/>
  <c r="B565" i="11"/>
  <c r="I564" i="11"/>
  <c r="H564" i="11"/>
  <c r="G564" i="11"/>
  <c r="F564" i="11"/>
  <c r="C564" i="11"/>
  <c r="B564" i="11"/>
  <c r="I563" i="11"/>
  <c r="H563" i="11"/>
  <c r="G563" i="11"/>
  <c r="F563" i="11"/>
  <c r="C563" i="11"/>
  <c r="B563" i="11"/>
  <c r="I562" i="11"/>
  <c r="H562" i="11"/>
  <c r="G562" i="11"/>
  <c r="F562" i="11"/>
  <c r="C562" i="11"/>
  <c r="B562" i="11"/>
  <c r="I561" i="11"/>
  <c r="H561" i="11"/>
  <c r="G561" i="11"/>
  <c r="F561" i="11"/>
  <c r="C561" i="11"/>
  <c r="B561" i="11"/>
  <c r="I560" i="11"/>
  <c r="H560" i="11"/>
  <c r="G560" i="11"/>
  <c r="F560" i="11"/>
  <c r="C560" i="11"/>
  <c r="B560" i="11"/>
  <c r="I559" i="11"/>
  <c r="H559" i="11"/>
  <c r="G559" i="11"/>
  <c r="F559" i="11"/>
  <c r="C559" i="11"/>
  <c r="B559" i="11"/>
  <c r="I558" i="11"/>
  <c r="H558" i="11"/>
  <c r="G558" i="11"/>
  <c r="F558" i="11"/>
  <c r="C558" i="11"/>
  <c r="B558" i="11"/>
  <c r="I557" i="11"/>
  <c r="H557" i="11"/>
  <c r="G557" i="11"/>
  <c r="F557" i="11"/>
  <c r="C557" i="11"/>
  <c r="B557" i="11"/>
  <c r="I556" i="11"/>
  <c r="H556" i="11"/>
  <c r="G556" i="11"/>
  <c r="F556" i="11"/>
  <c r="C556" i="11"/>
  <c r="B556" i="11"/>
  <c r="I555" i="11"/>
  <c r="H555" i="11"/>
  <c r="G555" i="11"/>
  <c r="F555" i="11"/>
  <c r="C555" i="11"/>
  <c r="B555" i="11"/>
  <c r="I554" i="11"/>
  <c r="H554" i="11"/>
  <c r="G554" i="11"/>
  <c r="F554" i="11"/>
  <c r="C554" i="11"/>
  <c r="B554" i="11"/>
  <c r="Q553" i="11"/>
  <c r="P553" i="11"/>
  <c r="I553" i="11"/>
  <c r="H553" i="11"/>
  <c r="G553" i="11"/>
  <c r="F553" i="11"/>
  <c r="C553" i="11"/>
  <c r="B553" i="11"/>
  <c r="I552" i="11"/>
  <c r="H552" i="11"/>
  <c r="G552" i="11"/>
  <c r="F552" i="11"/>
  <c r="C552" i="11"/>
  <c r="B552" i="11"/>
  <c r="I551" i="11"/>
  <c r="H551" i="11"/>
  <c r="G551" i="11"/>
  <c r="F551" i="11"/>
  <c r="C551" i="11"/>
  <c r="B551" i="11"/>
  <c r="I550" i="11"/>
  <c r="H550" i="11"/>
  <c r="G550" i="11"/>
  <c r="F550" i="11"/>
  <c r="C550" i="11"/>
  <c r="B550" i="11"/>
  <c r="I549" i="11"/>
  <c r="H549" i="11"/>
  <c r="G549" i="11"/>
  <c r="F549" i="11"/>
  <c r="C549" i="11"/>
  <c r="B549" i="11"/>
  <c r="I548" i="11"/>
  <c r="H548" i="11"/>
  <c r="G548" i="11"/>
  <c r="F548" i="11"/>
  <c r="C548" i="11"/>
  <c r="B548" i="11"/>
  <c r="I547" i="11"/>
  <c r="H547" i="11"/>
  <c r="G547" i="11"/>
  <c r="F547" i="11"/>
  <c r="C547" i="11"/>
  <c r="B547" i="11"/>
  <c r="Q546" i="11"/>
  <c r="P546" i="11"/>
  <c r="I546" i="11"/>
  <c r="H546" i="11"/>
  <c r="G546" i="11"/>
  <c r="F546" i="11"/>
  <c r="C546" i="11"/>
  <c r="B546" i="11"/>
  <c r="I545" i="11"/>
  <c r="H545" i="11"/>
  <c r="G545" i="11"/>
  <c r="F545" i="11"/>
  <c r="C545" i="11"/>
  <c r="B545" i="11"/>
  <c r="I544" i="11"/>
  <c r="H544" i="11"/>
  <c r="G544" i="11"/>
  <c r="F544" i="11"/>
  <c r="C544" i="11"/>
  <c r="B544" i="11"/>
  <c r="I543" i="11"/>
  <c r="H543" i="11"/>
  <c r="G543" i="11"/>
  <c r="F543" i="11"/>
  <c r="C543" i="11"/>
  <c r="B543" i="11"/>
  <c r="I542" i="11"/>
  <c r="H542" i="11"/>
  <c r="G542" i="11"/>
  <c r="F542" i="11"/>
  <c r="C542" i="11"/>
  <c r="B542" i="11"/>
  <c r="I541" i="11"/>
  <c r="H541" i="11"/>
  <c r="G541" i="11"/>
  <c r="F541" i="11"/>
  <c r="C541" i="11"/>
  <c r="B541" i="11"/>
  <c r="I540" i="11"/>
  <c r="H540" i="11"/>
  <c r="G540" i="11"/>
  <c r="F540" i="11"/>
  <c r="C540" i="11"/>
  <c r="B540" i="11"/>
  <c r="I539" i="11"/>
  <c r="H539" i="11"/>
  <c r="G539" i="11"/>
  <c r="F539" i="11"/>
  <c r="C539" i="11"/>
  <c r="B539" i="11"/>
  <c r="I538" i="11"/>
  <c r="H538" i="11"/>
  <c r="G538" i="11"/>
  <c r="F538" i="11"/>
  <c r="C538" i="11"/>
  <c r="B538" i="11"/>
  <c r="I537" i="11"/>
  <c r="H537" i="11"/>
  <c r="G537" i="11"/>
  <c r="F537" i="11"/>
  <c r="C537" i="11"/>
  <c r="B537" i="11"/>
  <c r="I536" i="11"/>
  <c r="H536" i="11"/>
  <c r="G536" i="11"/>
  <c r="F536" i="11"/>
  <c r="C536" i="11"/>
  <c r="B536" i="11"/>
  <c r="I535" i="11"/>
  <c r="H535" i="11"/>
  <c r="G535" i="11"/>
  <c r="F535" i="11"/>
  <c r="C535" i="11"/>
  <c r="B535" i="11"/>
  <c r="I534" i="11"/>
  <c r="H534" i="11"/>
  <c r="G534" i="11"/>
  <c r="F534" i="11"/>
  <c r="C534" i="11"/>
  <c r="B534" i="11"/>
  <c r="I533" i="11"/>
  <c r="H533" i="11"/>
  <c r="G533" i="11"/>
  <c r="F533" i="11"/>
  <c r="C533" i="11"/>
  <c r="B533" i="11"/>
  <c r="I532" i="11"/>
  <c r="H532" i="11"/>
  <c r="G532" i="11"/>
  <c r="F532" i="11"/>
  <c r="C532" i="11"/>
  <c r="B532" i="11"/>
  <c r="I531" i="11"/>
  <c r="H531" i="11"/>
  <c r="G531" i="11"/>
  <c r="F531" i="11"/>
  <c r="C531" i="11"/>
  <c r="B531" i="11"/>
  <c r="I530" i="11"/>
  <c r="H530" i="11"/>
  <c r="G530" i="11"/>
  <c r="F530" i="11"/>
  <c r="C530" i="11"/>
  <c r="B530" i="11"/>
  <c r="I529" i="11"/>
  <c r="H529" i="11"/>
  <c r="G529" i="11"/>
  <c r="F529" i="11"/>
  <c r="C529" i="11"/>
  <c r="B529" i="11"/>
  <c r="I528" i="11"/>
  <c r="H528" i="11"/>
  <c r="G528" i="11"/>
  <c r="F528" i="11"/>
  <c r="C528" i="11"/>
  <c r="B528" i="11"/>
  <c r="I527" i="11"/>
  <c r="H527" i="11"/>
  <c r="G527" i="11"/>
  <c r="F527" i="11"/>
  <c r="C527" i="11"/>
  <c r="B527" i="11"/>
  <c r="I526" i="11"/>
  <c r="H526" i="11"/>
  <c r="G526" i="11"/>
  <c r="F526" i="11"/>
  <c r="C526" i="11"/>
  <c r="B526" i="11"/>
  <c r="I525" i="11"/>
  <c r="H525" i="11"/>
  <c r="G525" i="11"/>
  <c r="F525" i="11"/>
  <c r="C525" i="11"/>
  <c r="B525" i="11"/>
  <c r="I524" i="11"/>
  <c r="H524" i="11"/>
  <c r="G524" i="11"/>
  <c r="F524" i="11"/>
  <c r="C524" i="11"/>
  <c r="B524" i="11"/>
  <c r="I523" i="11"/>
  <c r="H523" i="11"/>
  <c r="G523" i="11"/>
  <c r="F523" i="11"/>
  <c r="C523" i="11"/>
  <c r="B523" i="11"/>
  <c r="I522" i="11"/>
  <c r="H522" i="11"/>
  <c r="G522" i="11"/>
  <c r="F522" i="11"/>
  <c r="C522" i="11"/>
  <c r="B522" i="11"/>
  <c r="C521" i="11"/>
  <c r="B521" i="11"/>
  <c r="C520" i="11"/>
  <c r="B520" i="11"/>
  <c r="C519" i="11"/>
  <c r="B519" i="11"/>
  <c r="C518" i="11"/>
  <c r="B518" i="11"/>
  <c r="C517" i="11"/>
  <c r="B517" i="11"/>
  <c r="C516" i="11"/>
  <c r="B516" i="11"/>
  <c r="C515" i="11"/>
  <c r="B515" i="11"/>
  <c r="C514" i="11"/>
  <c r="B514" i="11"/>
  <c r="C513" i="11"/>
  <c r="B513" i="11"/>
  <c r="C512" i="11"/>
  <c r="B512" i="11"/>
  <c r="C511" i="11"/>
  <c r="B511" i="11"/>
  <c r="C510" i="11"/>
  <c r="B510" i="11"/>
  <c r="C509" i="11"/>
  <c r="B509" i="11"/>
  <c r="C508" i="11"/>
  <c r="B508" i="11"/>
  <c r="C507" i="11"/>
  <c r="B507" i="11"/>
  <c r="C506" i="11"/>
  <c r="B506" i="11"/>
  <c r="C505" i="11"/>
  <c r="B505" i="11"/>
  <c r="C504" i="11"/>
  <c r="B504" i="11"/>
  <c r="C503" i="11"/>
  <c r="B503" i="11"/>
  <c r="C502" i="11"/>
  <c r="B502" i="11"/>
  <c r="C501" i="11"/>
  <c r="B501" i="11"/>
  <c r="C500" i="11"/>
  <c r="B500" i="11"/>
  <c r="C499" i="11"/>
  <c r="B499" i="11"/>
  <c r="C498" i="11"/>
  <c r="B498" i="11"/>
  <c r="C497" i="11"/>
  <c r="B497" i="11"/>
  <c r="C496" i="11"/>
  <c r="B496" i="11"/>
  <c r="C495" i="11"/>
  <c r="B495" i="11"/>
  <c r="C494" i="11"/>
  <c r="B494" i="11"/>
  <c r="C493" i="11"/>
  <c r="B493" i="11"/>
  <c r="C492" i="11"/>
  <c r="B492" i="11"/>
  <c r="C491" i="11"/>
  <c r="B491" i="11"/>
  <c r="C490" i="11"/>
  <c r="B490" i="11"/>
  <c r="C489" i="11"/>
  <c r="B489" i="11"/>
  <c r="C488" i="11"/>
  <c r="B488" i="11"/>
  <c r="C487" i="11"/>
  <c r="B487" i="11"/>
  <c r="C486" i="11"/>
  <c r="B486" i="11"/>
  <c r="C485" i="11"/>
  <c r="B485" i="11"/>
  <c r="C484" i="11"/>
  <c r="B484" i="11"/>
  <c r="C483" i="11"/>
  <c r="B483" i="11"/>
  <c r="C482" i="11"/>
  <c r="B482" i="11"/>
  <c r="C481" i="11"/>
  <c r="B481" i="11"/>
  <c r="C480" i="11"/>
  <c r="B480" i="11"/>
  <c r="C479" i="11"/>
  <c r="B479" i="11"/>
  <c r="C478" i="11"/>
  <c r="B478" i="11"/>
  <c r="C477" i="11"/>
  <c r="B477" i="11"/>
  <c r="C476" i="11"/>
  <c r="B476" i="11"/>
  <c r="C475" i="11"/>
  <c r="B475" i="11"/>
  <c r="C474" i="11"/>
  <c r="B474" i="11"/>
  <c r="C473" i="11"/>
  <c r="B473" i="11"/>
  <c r="C472" i="11"/>
  <c r="B472" i="11"/>
  <c r="C471" i="11"/>
  <c r="B471" i="11"/>
  <c r="C470" i="11"/>
  <c r="B470" i="11"/>
  <c r="C469" i="11"/>
  <c r="B469" i="11"/>
  <c r="C468" i="11"/>
  <c r="B468" i="11"/>
  <c r="C467" i="11"/>
  <c r="B467" i="11"/>
  <c r="C466" i="11"/>
  <c r="B466" i="11"/>
  <c r="C465" i="11"/>
  <c r="B465" i="11"/>
  <c r="C464" i="11"/>
  <c r="B464" i="11"/>
  <c r="C463" i="11"/>
  <c r="B463" i="11"/>
  <c r="C462" i="11"/>
  <c r="B462" i="11"/>
  <c r="C461" i="11"/>
  <c r="B461" i="11"/>
  <c r="C460" i="11"/>
  <c r="B460" i="11"/>
  <c r="C459" i="11"/>
  <c r="B459" i="11"/>
  <c r="C458" i="11"/>
  <c r="B458" i="11"/>
  <c r="C457" i="11"/>
  <c r="B457" i="11"/>
  <c r="C456" i="11"/>
  <c r="B456" i="11"/>
  <c r="C455" i="11"/>
  <c r="B455" i="11"/>
  <c r="C454" i="11"/>
  <c r="B454" i="11"/>
  <c r="C453" i="11"/>
  <c r="B453" i="11"/>
  <c r="C452" i="11"/>
  <c r="B452" i="11"/>
  <c r="C451" i="11"/>
  <c r="B451" i="11"/>
  <c r="C450" i="11"/>
  <c r="B450" i="11"/>
  <c r="C449" i="11"/>
  <c r="B449" i="11"/>
  <c r="C448" i="11"/>
  <c r="B448" i="11"/>
  <c r="C447" i="11"/>
  <c r="B447" i="11"/>
  <c r="C446" i="11"/>
  <c r="B446" i="11"/>
  <c r="C445" i="11"/>
  <c r="B445" i="11"/>
  <c r="C444" i="11"/>
  <c r="B444" i="11"/>
  <c r="C443" i="11"/>
  <c r="B443" i="11"/>
  <c r="C442" i="11"/>
  <c r="B442" i="11"/>
  <c r="C441" i="11"/>
  <c r="B441" i="11"/>
  <c r="C440" i="11"/>
  <c r="B440" i="11"/>
  <c r="C439" i="11"/>
  <c r="B439" i="11"/>
  <c r="C438" i="11"/>
  <c r="B438" i="11"/>
  <c r="C437" i="11"/>
  <c r="B437" i="11"/>
  <c r="C436" i="11"/>
  <c r="B436" i="11"/>
  <c r="C435" i="11"/>
  <c r="B435" i="11"/>
  <c r="C434" i="11"/>
  <c r="B434" i="11"/>
  <c r="C433" i="11"/>
  <c r="B433" i="11"/>
  <c r="C432" i="11"/>
  <c r="B432" i="11"/>
  <c r="C431" i="11"/>
  <c r="B431" i="11"/>
  <c r="C430" i="11"/>
  <c r="B430" i="11"/>
  <c r="C429" i="11"/>
  <c r="B429" i="11"/>
  <c r="C428" i="11"/>
  <c r="B428" i="11"/>
  <c r="C427" i="11"/>
  <c r="B427" i="11"/>
  <c r="C426" i="11"/>
  <c r="B426" i="11"/>
  <c r="C425" i="11"/>
  <c r="B425" i="11"/>
  <c r="C424" i="11"/>
  <c r="B424" i="11"/>
  <c r="C423" i="11"/>
  <c r="B423" i="11"/>
  <c r="C422" i="11"/>
  <c r="B422" i="11"/>
  <c r="C421" i="11"/>
  <c r="B421" i="11"/>
  <c r="C420" i="11"/>
  <c r="B420" i="11"/>
  <c r="C419" i="11"/>
  <c r="B419" i="11"/>
  <c r="C418" i="11"/>
  <c r="B418" i="11"/>
  <c r="C417" i="11"/>
  <c r="B417" i="11"/>
  <c r="C416" i="11"/>
  <c r="B416" i="11"/>
  <c r="C415" i="11"/>
  <c r="B415" i="11"/>
  <c r="C414" i="11"/>
  <c r="B414" i="11"/>
  <c r="C413" i="11"/>
  <c r="B413" i="11"/>
  <c r="C412" i="11"/>
  <c r="B412" i="11"/>
  <c r="C411" i="11"/>
  <c r="B411" i="11"/>
  <c r="C410" i="11"/>
  <c r="B410" i="11"/>
  <c r="C409" i="11"/>
  <c r="B409" i="11"/>
  <c r="C408" i="11"/>
  <c r="B408" i="11"/>
  <c r="C407" i="11"/>
  <c r="B407" i="11"/>
  <c r="C406" i="11"/>
  <c r="B406" i="11"/>
  <c r="C405" i="11"/>
  <c r="B405" i="11"/>
  <c r="C404" i="11"/>
  <c r="B404" i="11"/>
  <c r="C403" i="11"/>
  <c r="B403" i="11"/>
  <c r="C402" i="11"/>
  <c r="B402" i="11"/>
  <c r="C401" i="11"/>
  <c r="B401" i="11"/>
  <c r="C400" i="11"/>
  <c r="B400" i="11"/>
  <c r="C399" i="11"/>
  <c r="B399" i="11"/>
  <c r="C398" i="11"/>
  <c r="B398" i="11"/>
  <c r="C397" i="11"/>
  <c r="B397" i="11"/>
  <c r="C396" i="11"/>
  <c r="B396" i="11"/>
  <c r="C395" i="11"/>
  <c r="B395" i="11"/>
  <c r="C394" i="11"/>
  <c r="B394" i="11"/>
  <c r="C393" i="11"/>
  <c r="B393" i="11"/>
  <c r="C392" i="11"/>
  <c r="B392" i="11"/>
  <c r="C391" i="11"/>
  <c r="B391" i="11"/>
  <c r="C390" i="11"/>
  <c r="B390" i="11"/>
  <c r="C389" i="11"/>
  <c r="B389" i="11"/>
  <c r="C388" i="11"/>
  <c r="B388" i="11"/>
  <c r="C387" i="11"/>
  <c r="B387" i="11"/>
  <c r="C386" i="11"/>
  <c r="B386" i="11"/>
  <c r="C385" i="11"/>
  <c r="B385" i="11"/>
  <c r="C384" i="11"/>
  <c r="B384" i="11"/>
  <c r="C383" i="11"/>
  <c r="B383" i="11"/>
  <c r="C382" i="11"/>
  <c r="B382" i="11"/>
  <c r="C381" i="11"/>
  <c r="B381" i="11"/>
  <c r="C380" i="11"/>
  <c r="B380" i="11"/>
  <c r="C379" i="11"/>
  <c r="B379" i="11"/>
  <c r="C378" i="11"/>
  <c r="B378" i="11"/>
  <c r="C377" i="11"/>
  <c r="B377" i="11"/>
  <c r="C376" i="11"/>
  <c r="B376" i="11"/>
  <c r="C375" i="11"/>
  <c r="B375" i="11"/>
  <c r="C374" i="11"/>
  <c r="B374" i="11"/>
  <c r="C373" i="11"/>
  <c r="B373" i="11"/>
  <c r="C372" i="11"/>
  <c r="B372" i="11"/>
  <c r="C371" i="11"/>
  <c r="B371" i="11"/>
  <c r="C370" i="11"/>
  <c r="B370" i="11"/>
  <c r="C369" i="11"/>
  <c r="B369" i="11"/>
  <c r="C368" i="11"/>
  <c r="B368" i="11"/>
  <c r="C367" i="11"/>
  <c r="B367" i="11"/>
  <c r="C366" i="11"/>
  <c r="B366" i="11"/>
  <c r="C365" i="11"/>
  <c r="B365" i="11"/>
  <c r="C364" i="11"/>
  <c r="B364" i="11"/>
  <c r="C363" i="11"/>
  <c r="B363" i="11"/>
  <c r="C362" i="11"/>
  <c r="B362" i="11"/>
  <c r="C361" i="11"/>
  <c r="B361" i="11"/>
  <c r="C360" i="11"/>
  <c r="B360" i="11"/>
  <c r="C359" i="11"/>
  <c r="B359" i="11"/>
  <c r="C358" i="11"/>
  <c r="B358" i="11"/>
  <c r="C357" i="11"/>
  <c r="B357" i="11"/>
  <c r="C356" i="11"/>
  <c r="B356" i="11"/>
  <c r="C355" i="11"/>
  <c r="B355" i="11"/>
  <c r="C354" i="11"/>
  <c r="B354" i="11"/>
  <c r="C353" i="11"/>
  <c r="B353" i="11"/>
  <c r="C352" i="11"/>
  <c r="B352" i="11"/>
  <c r="C351" i="11"/>
  <c r="B351" i="11"/>
  <c r="C350" i="11"/>
  <c r="B350" i="11"/>
  <c r="C349" i="11"/>
  <c r="B349" i="11"/>
  <c r="C348" i="11"/>
  <c r="B348" i="11"/>
  <c r="C347" i="11"/>
  <c r="B347" i="11"/>
  <c r="C346" i="11"/>
  <c r="B346" i="11"/>
  <c r="C345" i="11"/>
  <c r="B345" i="11"/>
  <c r="C344" i="11"/>
  <c r="B344" i="11"/>
  <c r="C343" i="11"/>
  <c r="B343" i="11"/>
  <c r="C342" i="11"/>
  <c r="B342" i="11"/>
  <c r="C341" i="11"/>
  <c r="B341" i="11"/>
  <c r="C340" i="11"/>
  <c r="B340" i="11"/>
  <c r="C339" i="11"/>
  <c r="B339" i="11"/>
  <c r="C338" i="11"/>
  <c r="B338" i="11"/>
  <c r="C337" i="11"/>
  <c r="B337" i="11"/>
  <c r="C336" i="11"/>
  <c r="B336" i="11"/>
  <c r="C335" i="11"/>
  <c r="B335" i="11"/>
  <c r="C334" i="11"/>
  <c r="B334" i="11"/>
  <c r="C333" i="11"/>
  <c r="B333" i="11"/>
  <c r="C332" i="11"/>
  <c r="B332" i="11"/>
  <c r="C331" i="11"/>
  <c r="B331" i="11"/>
  <c r="C330" i="11"/>
  <c r="B330" i="11"/>
  <c r="C329" i="11"/>
  <c r="B329" i="11"/>
  <c r="C328" i="11"/>
  <c r="B328" i="11"/>
  <c r="C327" i="11"/>
  <c r="B327" i="11"/>
  <c r="C326" i="11"/>
  <c r="B326" i="11"/>
  <c r="C325" i="11"/>
  <c r="B325" i="11"/>
  <c r="C324" i="11"/>
  <c r="B324" i="11"/>
  <c r="C323" i="11"/>
  <c r="B323" i="11"/>
  <c r="C322" i="11"/>
  <c r="B322" i="11"/>
  <c r="C321" i="11"/>
  <c r="B321" i="11"/>
  <c r="C320" i="11"/>
  <c r="B320" i="11"/>
  <c r="C319" i="11"/>
  <c r="B319" i="11"/>
  <c r="C318" i="11"/>
  <c r="B318" i="11"/>
  <c r="C317" i="11"/>
  <c r="B317" i="11"/>
  <c r="C316" i="11"/>
  <c r="B316" i="11"/>
  <c r="C315" i="11"/>
  <c r="B315" i="11"/>
  <c r="C314" i="11"/>
  <c r="B314" i="11"/>
  <c r="C313" i="11"/>
  <c r="B313" i="11"/>
  <c r="C312" i="11"/>
  <c r="B312" i="11"/>
  <c r="C311" i="11"/>
  <c r="B311" i="11"/>
  <c r="C310" i="11"/>
  <c r="B310" i="11"/>
  <c r="C309" i="11"/>
  <c r="B309" i="11"/>
  <c r="C308" i="11"/>
  <c r="B308" i="11"/>
  <c r="C307" i="11"/>
  <c r="B307" i="11"/>
  <c r="C306" i="11"/>
  <c r="B306" i="11"/>
  <c r="C305" i="11"/>
  <c r="B305" i="11"/>
  <c r="C304" i="11"/>
  <c r="B304" i="1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N2" i="11"/>
  <c r="M2" i="11"/>
  <c r="L2" i="11"/>
  <c r="K2" i="11"/>
  <c r="I2" i="11"/>
  <c r="H2" i="11"/>
  <c r="G2" i="11"/>
  <c r="F2" i="11"/>
  <c r="I51" i="7"/>
  <c r="K8" i="5"/>
  <c r="Q8" i="5" s="1"/>
  <c r="K7" i="5"/>
  <c r="Q7" i="5" s="1"/>
  <c r="AH18" i="5"/>
  <c r="AI18" i="5" s="1"/>
  <c r="AB18" i="5"/>
  <c r="AC18" i="5" s="1"/>
  <c r="V18" i="5"/>
  <c r="W18" i="5" s="1"/>
  <c r="P19" i="5"/>
  <c r="Q19" i="5" s="1"/>
  <c r="P18" i="5"/>
  <c r="Q18" i="5" s="1"/>
  <c r="J18" i="5"/>
  <c r="K18" i="5" s="1"/>
  <c r="D19" i="5"/>
  <c r="D18" i="5"/>
  <c r="I27" i="10"/>
  <c r="H27" i="10"/>
  <c r="G27" i="10"/>
  <c r="F27" i="10"/>
  <c r="E27" i="10"/>
  <c r="D27" i="10"/>
  <c r="I11" i="10"/>
  <c r="H11" i="10"/>
  <c r="G11" i="10"/>
  <c r="F11" i="10"/>
  <c r="E11" i="10"/>
  <c r="D14" i="10"/>
  <c r="D13" i="10"/>
  <c r="D12" i="10"/>
  <c r="D11" i="10"/>
  <c r="D10" i="10"/>
  <c r="I14" i="7"/>
  <c r="J47" i="7" l="1"/>
  <c r="J46" i="7"/>
  <c r="K46" i="7"/>
  <c r="W7" i="5"/>
  <c r="AC7" i="5" s="1"/>
  <c r="AI7" i="5" s="1"/>
  <c r="N46" i="7" s="1"/>
  <c r="W8" i="5"/>
  <c r="AC8" i="5" s="1"/>
  <c r="AI8" i="5" s="1"/>
  <c r="N47" i="7" s="1"/>
  <c r="F521" i="11"/>
  <c r="F520" i="11"/>
  <c r="F519" i="11"/>
  <c r="F518" i="11"/>
  <c r="F517" i="11"/>
  <c r="F516" i="11"/>
  <c r="F515" i="11"/>
  <c r="F514" i="11"/>
  <c r="F513" i="11"/>
  <c r="F512" i="11"/>
  <c r="F511" i="11"/>
  <c r="F510" i="11"/>
  <c r="F509" i="11"/>
  <c r="F508" i="11"/>
  <c r="F507" i="11"/>
  <c r="F506" i="11"/>
  <c r="F505" i="11"/>
  <c r="F504" i="11"/>
  <c r="F503" i="11"/>
  <c r="F502" i="11"/>
  <c r="F501" i="11"/>
  <c r="F500" i="11"/>
  <c r="F499" i="11"/>
  <c r="F498" i="11"/>
  <c r="F497" i="11"/>
  <c r="F496" i="11"/>
  <c r="F495" i="11"/>
  <c r="F494" i="11"/>
  <c r="F493" i="11"/>
  <c r="F492" i="11"/>
  <c r="E52" i="8" s="1"/>
  <c r="F491" i="11"/>
  <c r="F490" i="11"/>
  <c r="F489" i="11"/>
  <c r="F488" i="11"/>
  <c r="F487" i="11"/>
  <c r="F486" i="11"/>
  <c r="F485" i="11"/>
  <c r="F484" i="11"/>
  <c r="F483" i="11"/>
  <c r="F482" i="11"/>
  <c r="F481" i="11"/>
  <c r="F480" i="11"/>
  <c r="F479" i="11"/>
  <c r="F478" i="11"/>
  <c r="F477" i="11"/>
  <c r="F476" i="11"/>
  <c r="F475" i="11"/>
  <c r="F474" i="11"/>
  <c r="F473" i="11"/>
  <c r="F472" i="11"/>
  <c r="F471" i="11"/>
  <c r="F470" i="11"/>
  <c r="F469" i="11"/>
  <c r="F468" i="11"/>
  <c r="F467" i="11"/>
  <c r="F466" i="11"/>
  <c r="F465" i="11"/>
  <c r="F464" i="11"/>
  <c r="F463" i="11"/>
  <c r="F462" i="11"/>
  <c r="F461" i="11"/>
  <c r="F460" i="11"/>
  <c r="F459" i="11"/>
  <c r="F458" i="11"/>
  <c r="F457" i="11"/>
  <c r="F456" i="11"/>
  <c r="F455" i="11"/>
  <c r="E53" i="8" s="1"/>
  <c r="F454" i="11"/>
  <c r="F453" i="11"/>
  <c r="F452" i="11"/>
  <c r="F451" i="11"/>
  <c r="F450" i="11"/>
  <c r="F449" i="11"/>
  <c r="F448" i="11"/>
  <c r="F447" i="11"/>
  <c r="F446" i="11"/>
  <c r="F445" i="11"/>
  <c r="F444" i="11"/>
  <c r="F443" i="11"/>
  <c r="F442" i="11"/>
  <c r="F441" i="11"/>
  <c r="F440" i="11"/>
  <c r="F439" i="11"/>
  <c r="F438" i="11"/>
  <c r="F437" i="11"/>
  <c r="F436" i="11"/>
  <c r="F435" i="11"/>
  <c r="F434" i="11"/>
  <c r="F433" i="11"/>
  <c r="F432" i="11"/>
  <c r="F431" i="11"/>
  <c r="F430" i="11"/>
  <c r="F429" i="11"/>
  <c r="F428" i="11"/>
  <c r="F427" i="11"/>
  <c r="F426" i="11"/>
  <c r="F425" i="11"/>
  <c r="F424" i="11"/>
  <c r="F423" i="11"/>
  <c r="F422" i="11"/>
  <c r="F421" i="11"/>
  <c r="F420" i="11"/>
  <c r="F419" i="11"/>
  <c r="F418" i="11"/>
  <c r="F417" i="11"/>
  <c r="F416" i="11"/>
  <c r="F415" i="11"/>
  <c r="F414" i="11"/>
  <c r="F413" i="11"/>
  <c r="F412" i="11"/>
  <c r="F411" i="11"/>
  <c r="F410" i="11"/>
  <c r="F409" i="11"/>
  <c r="F408" i="11"/>
  <c r="F407" i="11"/>
  <c r="F406" i="11"/>
  <c r="F405" i="11"/>
  <c r="F404" i="11"/>
  <c r="F403" i="11"/>
  <c r="F402" i="11"/>
  <c r="F401" i="11"/>
  <c r="F400" i="11"/>
  <c r="F399" i="11"/>
  <c r="F398" i="11"/>
  <c r="F397" i="11"/>
  <c r="E54" i="8" s="1"/>
  <c r="F396" i="11"/>
  <c r="F395" i="11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E51" i="8" s="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E56" i="8" s="1"/>
  <c r="F255" i="11"/>
  <c r="F254" i="11"/>
  <c r="F253" i="11"/>
  <c r="F252" i="11"/>
  <c r="E55" i="8" s="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28" i="11"/>
  <c r="F26" i="11"/>
  <c r="F25" i="11"/>
  <c r="F23" i="11"/>
  <c r="F21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7" i="11"/>
  <c r="F24" i="11"/>
  <c r="F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28" i="11"/>
  <c r="H26" i="11"/>
  <c r="H25" i="11"/>
  <c r="H23" i="11"/>
  <c r="H21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7" i="11"/>
  <c r="H24" i="11"/>
  <c r="H22" i="11"/>
  <c r="K640" i="11"/>
  <c r="P640" i="11" s="1"/>
  <c r="K632" i="11"/>
  <c r="P632" i="11" s="1"/>
  <c r="K631" i="11"/>
  <c r="P631" i="11" s="1"/>
  <c r="K630" i="11"/>
  <c r="P630" i="11" s="1"/>
  <c r="K629" i="11"/>
  <c r="P629" i="11" s="1"/>
  <c r="K628" i="11"/>
  <c r="P628" i="11" s="1"/>
  <c r="K627" i="11"/>
  <c r="P627" i="11" s="1"/>
  <c r="K626" i="11"/>
  <c r="P626" i="11" s="1"/>
  <c r="K625" i="11"/>
  <c r="K624" i="11"/>
  <c r="K623" i="11"/>
  <c r="P623" i="11" s="1"/>
  <c r="K622" i="11"/>
  <c r="P622" i="11" s="1"/>
  <c r="K621" i="11"/>
  <c r="P621" i="11" s="1"/>
  <c r="K620" i="11"/>
  <c r="P620" i="11" s="1"/>
  <c r="K619" i="11"/>
  <c r="P619" i="11" s="1"/>
  <c r="K618" i="11"/>
  <c r="P618" i="11" s="1"/>
  <c r="K617" i="11"/>
  <c r="P617" i="11" s="1"/>
  <c r="K616" i="11"/>
  <c r="K615" i="11"/>
  <c r="K614" i="11"/>
  <c r="K613" i="11"/>
  <c r="P613" i="11" s="1"/>
  <c r="K612" i="11"/>
  <c r="P612" i="11" s="1"/>
  <c r="K611" i="11"/>
  <c r="K610" i="11"/>
  <c r="P610" i="11" s="1"/>
  <c r="K609" i="11"/>
  <c r="K608" i="11"/>
  <c r="P608" i="11" s="1"/>
  <c r="K607" i="11"/>
  <c r="P607" i="11" s="1"/>
  <c r="K606" i="11"/>
  <c r="P606" i="11" s="1"/>
  <c r="K605" i="11"/>
  <c r="P605" i="11" s="1"/>
  <c r="K604" i="11"/>
  <c r="K603" i="11"/>
  <c r="K602" i="11"/>
  <c r="P602" i="11" s="1"/>
  <c r="K601" i="11"/>
  <c r="P601" i="11" s="1"/>
  <c r="K600" i="11"/>
  <c r="P600" i="11" s="1"/>
  <c r="K599" i="11"/>
  <c r="P599" i="11" s="1"/>
  <c r="K598" i="11"/>
  <c r="P598" i="11" s="1"/>
  <c r="K597" i="11"/>
  <c r="K596" i="11"/>
  <c r="K595" i="11"/>
  <c r="K594" i="11"/>
  <c r="K593" i="11"/>
  <c r="K592" i="11"/>
  <c r="P592" i="11" s="1"/>
  <c r="K591" i="11"/>
  <c r="K590" i="11"/>
  <c r="P590" i="11" s="1"/>
  <c r="K589" i="11"/>
  <c r="P589" i="11" s="1"/>
  <c r="K588" i="11"/>
  <c r="K587" i="11"/>
  <c r="K586" i="11"/>
  <c r="K585" i="11"/>
  <c r="K584" i="11"/>
  <c r="K583" i="11"/>
  <c r="P583" i="11" s="1"/>
  <c r="K582" i="11"/>
  <c r="P582" i="11" s="1"/>
  <c r="K581" i="11"/>
  <c r="P581" i="11" s="1"/>
  <c r="K580" i="11"/>
  <c r="K579" i="11"/>
  <c r="K578" i="11"/>
  <c r="K577" i="11"/>
  <c r="K576" i="11"/>
  <c r="K575" i="11"/>
  <c r="K574" i="11"/>
  <c r="K573" i="11"/>
  <c r="P573" i="11" s="1"/>
  <c r="K572" i="11"/>
  <c r="P572" i="11" s="1"/>
  <c r="K571" i="11"/>
  <c r="K570" i="11"/>
  <c r="P570" i="11" s="1"/>
  <c r="K569" i="11"/>
  <c r="P569" i="11" s="1"/>
  <c r="K568" i="11"/>
  <c r="K567" i="11"/>
  <c r="K566" i="11"/>
  <c r="P566" i="11" s="1"/>
  <c r="K565" i="11"/>
  <c r="P565" i="11" s="1"/>
  <c r="K564" i="11"/>
  <c r="K563" i="11"/>
  <c r="K562" i="11"/>
  <c r="P562" i="11" s="1"/>
  <c r="K561" i="11"/>
  <c r="P561" i="11" s="1"/>
  <c r="K560" i="11"/>
  <c r="P560" i="11" s="1"/>
  <c r="K559" i="11"/>
  <c r="P559" i="11" s="1"/>
  <c r="K558" i="11"/>
  <c r="K557" i="11"/>
  <c r="K556" i="11"/>
  <c r="K555" i="11"/>
  <c r="K554" i="11"/>
  <c r="P554" i="11" s="1"/>
  <c r="K552" i="11"/>
  <c r="P552" i="11" s="1"/>
  <c r="K551" i="11"/>
  <c r="P551" i="11" s="1"/>
  <c r="K550" i="11"/>
  <c r="P550" i="11" s="1"/>
  <c r="K549" i="11"/>
  <c r="P549" i="11" s="1"/>
  <c r="K548" i="11"/>
  <c r="P548" i="11" s="1"/>
  <c r="K547" i="11"/>
  <c r="P547" i="11" s="1"/>
  <c r="K545" i="11"/>
  <c r="P545" i="11" s="1"/>
  <c r="K544" i="11"/>
  <c r="K543" i="11"/>
  <c r="K542" i="11"/>
  <c r="K541" i="11"/>
  <c r="P541" i="11" s="1"/>
  <c r="K540" i="11"/>
  <c r="K539" i="11"/>
  <c r="K538" i="11"/>
  <c r="K537" i="11"/>
  <c r="K536" i="11"/>
  <c r="K532" i="11"/>
  <c r="P532" i="11" s="1"/>
  <c r="K531" i="11"/>
  <c r="P531" i="11" s="1"/>
  <c r="K530" i="11"/>
  <c r="K529" i="11"/>
  <c r="K528" i="11"/>
  <c r="K527" i="11"/>
  <c r="K526" i="11"/>
  <c r="P526" i="11" s="1"/>
  <c r="K525" i="11"/>
  <c r="K524" i="11"/>
  <c r="P524" i="11" s="1"/>
  <c r="K523" i="11"/>
  <c r="K522" i="11"/>
  <c r="K521" i="11"/>
  <c r="K520" i="11"/>
  <c r="K519" i="11"/>
  <c r="K518" i="11"/>
  <c r="P518" i="11" s="1"/>
  <c r="K517" i="11"/>
  <c r="K516" i="11"/>
  <c r="K515" i="11"/>
  <c r="K514" i="11"/>
  <c r="K513" i="11"/>
  <c r="K512" i="11"/>
  <c r="K511" i="11"/>
  <c r="K510" i="11"/>
  <c r="K509" i="11"/>
  <c r="K508" i="11"/>
  <c r="K507" i="11"/>
  <c r="K506" i="11"/>
  <c r="K505" i="11"/>
  <c r="K504" i="11"/>
  <c r="K503" i="11"/>
  <c r="K502" i="11"/>
  <c r="K501" i="11"/>
  <c r="K500" i="11"/>
  <c r="K499" i="11"/>
  <c r="K498" i="11"/>
  <c r="K497" i="11"/>
  <c r="K496" i="11"/>
  <c r="K495" i="11"/>
  <c r="K494" i="11"/>
  <c r="K493" i="11"/>
  <c r="K492" i="11"/>
  <c r="P492" i="11" s="1"/>
  <c r="K491" i="11"/>
  <c r="K490" i="11"/>
  <c r="K489" i="11"/>
  <c r="K488" i="11"/>
  <c r="K487" i="11"/>
  <c r="K486" i="11"/>
  <c r="K485" i="11"/>
  <c r="K484" i="11"/>
  <c r="K483" i="11"/>
  <c r="K482" i="11"/>
  <c r="K481" i="11"/>
  <c r="K480" i="11"/>
  <c r="K479" i="11"/>
  <c r="K478" i="11"/>
  <c r="K477" i="11"/>
  <c r="K476" i="11"/>
  <c r="K475" i="11"/>
  <c r="K474" i="11"/>
  <c r="K473" i="11"/>
  <c r="K472" i="11"/>
  <c r="K471" i="11"/>
  <c r="K470" i="11"/>
  <c r="K469" i="11"/>
  <c r="K468" i="11"/>
  <c r="K467" i="11"/>
  <c r="K466" i="11"/>
  <c r="K535" i="11"/>
  <c r="P535" i="11" s="1"/>
  <c r="K534" i="11"/>
  <c r="K533" i="11"/>
  <c r="K465" i="11"/>
  <c r="K464" i="11"/>
  <c r="K463" i="11"/>
  <c r="K462" i="11"/>
  <c r="K461" i="11"/>
  <c r="K460" i="11"/>
  <c r="K459" i="11"/>
  <c r="K458" i="11"/>
  <c r="K457" i="11"/>
  <c r="K456" i="11"/>
  <c r="K455" i="11"/>
  <c r="P455" i="11" s="1"/>
  <c r="K454" i="11"/>
  <c r="K453" i="11"/>
  <c r="P453" i="11" s="1"/>
  <c r="K452" i="11"/>
  <c r="K451" i="11"/>
  <c r="K450" i="11"/>
  <c r="K449" i="11"/>
  <c r="P449" i="11" s="1"/>
  <c r="K448" i="11"/>
  <c r="K447" i="11"/>
  <c r="K446" i="11"/>
  <c r="K445" i="11"/>
  <c r="K444" i="11"/>
  <c r="K443" i="11"/>
  <c r="K442" i="11"/>
  <c r="K441" i="11"/>
  <c r="K440" i="11"/>
  <c r="K439" i="11"/>
  <c r="P439" i="11" s="1"/>
  <c r="K438" i="11"/>
  <c r="K437" i="11"/>
  <c r="K436" i="11"/>
  <c r="K435" i="11"/>
  <c r="K434" i="11"/>
  <c r="P434" i="11" s="1"/>
  <c r="K433" i="11"/>
  <c r="K432" i="11"/>
  <c r="K431" i="11"/>
  <c r="K430" i="11"/>
  <c r="K429" i="11"/>
  <c r="K428" i="11"/>
  <c r="K427" i="11"/>
  <c r="K426" i="11"/>
  <c r="K425" i="11"/>
  <c r="K424" i="11"/>
  <c r="K423" i="11"/>
  <c r="K422" i="11"/>
  <c r="K421" i="11"/>
  <c r="K420" i="11"/>
  <c r="K419" i="11"/>
  <c r="K418" i="11"/>
  <c r="K417" i="11"/>
  <c r="K416" i="11"/>
  <c r="K415" i="11"/>
  <c r="K414" i="11"/>
  <c r="K413" i="11"/>
  <c r="K412" i="11"/>
  <c r="K411" i="11"/>
  <c r="P411" i="11" s="1"/>
  <c r="K410" i="11"/>
  <c r="K409" i="11"/>
  <c r="K408" i="11"/>
  <c r="K407" i="11"/>
  <c r="K406" i="11"/>
  <c r="P406" i="11" s="1"/>
  <c r="K405" i="11"/>
  <c r="K404" i="11"/>
  <c r="K403" i="11"/>
  <c r="K402" i="11"/>
  <c r="K401" i="11"/>
  <c r="K400" i="11"/>
  <c r="K399" i="11"/>
  <c r="K398" i="11"/>
  <c r="K397" i="11"/>
  <c r="P397" i="11" s="1"/>
  <c r="K396" i="11"/>
  <c r="K395" i="11"/>
  <c r="K394" i="11"/>
  <c r="K393" i="11"/>
  <c r="K392" i="11"/>
  <c r="K391" i="11"/>
  <c r="P391" i="11" s="1"/>
  <c r="K390" i="11"/>
  <c r="K389" i="11"/>
  <c r="K388" i="11"/>
  <c r="K387" i="11"/>
  <c r="P387" i="11" s="1"/>
  <c r="K386" i="11"/>
  <c r="K385" i="11"/>
  <c r="K384" i="11"/>
  <c r="K383" i="11"/>
  <c r="K382" i="11"/>
  <c r="K381" i="11"/>
  <c r="K380" i="11"/>
  <c r="K379" i="11"/>
  <c r="K378" i="11"/>
  <c r="K377" i="11"/>
  <c r="K376" i="11"/>
  <c r="K375" i="11"/>
  <c r="K374" i="11"/>
  <c r="K373" i="11"/>
  <c r="K372" i="11"/>
  <c r="K371" i="11"/>
  <c r="K370" i="11"/>
  <c r="K369" i="11"/>
  <c r="K368" i="11"/>
  <c r="K367" i="11"/>
  <c r="K366" i="11"/>
  <c r="K365" i="11"/>
  <c r="K364" i="11"/>
  <c r="K363" i="11"/>
  <c r="K362" i="11"/>
  <c r="K361" i="11"/>
  <c r="K360" i="11"/>
  <c r="K359" i="11"/>
  <c r="K358" i="11"/>
  <c r="K357" i="11"/>
  <c r="K356" i="11"/>
  <c r="K355" i="11"/>
  <c r="K354" i="11"/>
  <c r="K353" i="11"/>
  <c r="K352" i="11"/>
  <c r="K351" i="11"/>
  <c r="K350" i="11"/>
  <c r="K349" i="11"/>
  <c r="K348" i="11"/>
  <c r="K347" i="11"/>
  <c r="K346" i="11"/>
  <c r="K345" i="11"/>
  <c r="K344" i="11"/>
  <c r="K343" i="11"/>
  <c r="K342" i="11"/>
  <c r="K341" i="11"/>
  <c r="K340" i="11"/>
  <c r="K339" i="11"/>
  <c r="K338" i="11"/>
  <c r="K337" i="11"/>
  <c r="K336" i="11"/>
  <c r="K335" i="11"/>
  <c r="K334" i="11"/>
  <c r="K333" i="11"/>
  <c r="K332" i="11"/>
  <c r="K331" i="11"/>
  <c r="K330" i="11"/>
  <c r="K329" i="11"/>
  <c r="K328" i="11"/>
  <c r="K327" i="11"/>
  <c r="K326" i="11"/>
  <c r="P326" i="11" s="1"/>
  <c r="K325" i="11"/>
  <c r="K324" i="11"/>
  <c r="K323" i="11"/>
  <c r="K322" i="11"/>
  <c r="P322" i="11" s="1"/>
  <c r="K321" i="11"/>
  <c r="K320" i="11"/>
  <c r="K319" i="11"/>
  <c r="K318" i="11"/>
  <c r="K317" i="11"/>
  <c r="K316" i="11"/>
  <c r="K315" i="11"/>
  <c r="K314" i="11"/>
  <c r="K313" i="11"/>
  <c r="K312" i="11"/>
  <c r="K311" i="11"/>
  <c r="K310" i="11"/>
  <c r="K309" i="11"/>
  <c r="K308" i="11"/>
  <c r="K307" i="11"/>
  <c r="K306" i="11"/>
  <c r="K305" i="11"/>
  <c r="P305" i="11" s="1"/>
  <c r="K304" i="11"/>
  <c r="K303" i="11"/>
  <c r="K302" i="11"/>
  <c r="K301" i="11"/>
  <c r="K300" i="11"/>
  <c r="K299" i="11"/>
  <c r="K298" i="11"/>
  <c r="K297" i="11"/>
  <c r="K296" i="11"/>
  <c r="K295" i="11"/>
  <c r="K294" i="11"/>
  <c r="K293" i="11"/>
  <c r="K292" i="11"/>
  <c r="K291" i="11"/>
  <c r="K290" i="11"/>
  <c r="K289" i="11"/>
  <c r="K288" i="11"/>
  <c r="K287" i="11"/>
  <c r="K286" i="11"/>
  <c r="K285" i="11"/>
  <c r="K284" i="11"/>
  <c r="K283" i="11"/>
  <c r="K282" i="11"/>
  <c r="K281" i="11"/>
  <c r="K280" i="11"/>
  <c r="K279" i="11"/>
  <c r="K278" i="11"/>
  <c r="K277" i="11"/>
  <c r="K276" i="11"/>
  <c r="K275" i="11"/>
  <c r="K274" i="11"/>
  <c r="K273" i="11"/>
  <c r="K272" i="11"/>
  <c r="K271" i="11"/>
  <c r="P271" i="11" s="1"/>
  <c r="K270" i="11"/>
  <c r="K269" i="11"/>
  <c r="K268" i="11"/>
  <c r="P268" i="11" s="1"/>
  <c r="K267" i="11"/>
  <c r="K266" i="11"/>
  <c r="K265" i="11"/>
  <c r="K264" i="11"/>
  <c r="K263" i="11"/>
  <c r="K262" i="11"/>
  <c r="K261" i="11"/>
  <c r="K260" i="11"/>
  <c r="K259" i="11"/>
  <c r="K258" i="11"/>
  <c r="K257" i="11"/>
  <c r="K256" i="11"/>
  <c r="P256" i="11" s="1"/>
  <c r="K255" i="11"/>
  <c r="K254" i="11"/>
  <c r="K253" i="11"/>
  <c r="K252" i="11"/>
  <c r="K251" i="11"/>
  <c r="P251" i="11" s="1"/>
  <c r="K250" i="11"/>
  <c r="K249" i="11"/>
  <c r="K248" i="11"/>
  <c r="K247" i="11"/>
  <c r="K246" i="11"/>
  <c r="K245" i="11"/>
  <c r="K244" i="11"/>
  <c r="K243" i="11"/>
  <c r="K242" i="11"/>
  <c r="K241" i="11"/>
  <c r="K240" i="11"/>
  <c r="P240" i="11" s="1"/>
  <c r="K239" i="11"/>
  <c r="K238" i="11"/>
  <c r="P238" i="11" s="1"/>
  <c r="K237" i="11"/>
  <c r="K236" i="11"/>
  <c r="K235" i="11"/>
  <c r="K234" i="11"/>
  <c r="K233" i="11"/>
  <c r="K232" i="11"/>
  <c r="P232" i="11" s="1"/>
  <c r="K231" i="11"/>
  <c r="K230" i="11"/>
  <c r="K229" i="11"/>
  <c r="K228" i="11"/>
  <c r="K227" i="11"/>
  <c r="K226" i="11"/>
  <c r="K225" i="11"/>
  <c r="K224" i="11"/>
  <c r="P224" i="11" s="1"/>
  <c r="K223" i="11"/>
  <c r="K222" i="11"/>
  <c r="K221" i="11"/>
  <c r="K220" i="11"/>
  <c r="K219" i="11"/>
  <c r="K218" i="11"/>
  <c r="K217" i="11"/>
  <c r="K216" i="11"/>
  <c r="K215" i="11"/>
  <c r="K214" i="11"/>
  <c r="K213" i="11"/>
  <c r="K212" i="11"/>
  <c r="K211" i="11"/>
  <c r="K210" i="11"/>
  <c r="K209" i="11"/>
  <c r="K208" i="11"/>
  <c r="K207" i="11"/>
  <c r="K206" i="11"/>
  <c r="K205" i="11"/>
  <c r="K204" i="11"/>
  <c r="P204" i="11" s="1"/>
  <c r="K203" i="11"/>
  <c r="K202" i="11"/>
  <c r="K201" i="11"/>
  <c r="K200" i="11"/>
  <c r="K199" i="11"/>
  <c r="K198" i="11"/>
  <c r="K197" i="11"/>
  <c r="K196" i="11"/>
  <c r="K195" i="11"/>
  <c r="K194" i="11"/>
  <c r="P194" i="11" s="1"/>
  <c r="K193" i="11"/>
  <c r="K192" i="11"/>
  <c r="P192" i="11" s="1"/>
  <c r="K191" i="11"/>
  <c r="K190" i="11"/>
  <c r="K189" i="11"/>
  <c r="K188" i="11"/>
  <c r="K187" i="11"/>
  <c r="K186" i="11"/>
  <c r="P186" i="11" s="1"/>
  <c r="K185" i="11"/>
  <c r="K184" i="11"/>
  <c r="K183" i="11"/>
  <c r="P183" i="11" s="1"/>
  <c r="K182" i="11"/>
  <c r="K181" i="11"/>
  <c r="P181" i="11" s="1"/>
  <c r="K180" i="11"/>
  <c r="K179" i="11"/>
  <c r="K178" i="11"/>
  <c r="K177" i="11"/>
  <c r="K176" i="11"/>
  <c r="P176" i="11" s="1"/>
  <c r="K175" i="11"/>
  <c r="K174" i="11"/>
  <c r="P174" i="11" s="1"/>
  <c r="K173" i="11"/>
  <c r="K172" i="11"/>
  <c r="K171" i="11"/>
  <c r="P171" i="11" s="1"/>
  <c r="K170" i="11"/>
  <c r="K169" i="11"/>
  <c r="K168" i="11"/>
  <c r="K167" i="11"/>
  <c r="K166" i="11"/>
  <c r="K165" i="11"/>
  <c r="P165" i="11" s="1"/>
  <c r="K164" i="11"/>
  <c r="K163" i="11"/>
  <c r="P163" i="11" s="1"/>
  <c r="K162" i="11"/>
  <c r="K161" i="11"/>
  <c r="K160" i="11"/>
  <c r="K159" i="11"/>
  <c r="P159" i="11" s="1"/>
  <c r="K158" i="11"/>
  <c r="K157" i="11"/>
  <c r="K156" i="11"/>
  <c r="K155" i="11"/>
  <c r="P155" i="11" s="1"/>
  <c r="K154" i="11"/>
  <c r="K153" i="11"/>
  <c r="K152" i="11"/>
  <c r="K151" i="11"/>
  <c r="K150" i="11"/>
  <c r="K149" i="11"/>
  <c r="K148" i="11"/>
  <c r="K147" i="11"/>
  <c r="K146" i="11"/>
  <c r="K145" i="11"/>
  <c r="P145" i="11" s="1"/>
  <c r="K144" i="11"/>
  <c r="K143" i="11"/>
  <c r="K142" i="11"/>
  <c r="K141" i="11"/>
  <c r="P141" i="11" s="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P128" i="11" s="1"/>
  <c r="K127" i="11"/>
  <c r="K126" i="11"/>
  <c r="K125" i="11"/>
  <c r="K124" i="11"/>
  <c r="K123" i="11"/>
  <c r="K122" i="11"/>
  <c r="K121" i="11"/>
  <c r="K120" i="11"/>
  <c r="P120" i="11" s="1"/>
  <c r="K119" i="11"/>
  <c r="P119" i="11" s="1"/>
  <c r="K118" i="11"/>
  <c r="K117" i="11"/>
  <c r="P117" i="11" s="1"/>
  <c r="K116" i="11"/>
  <c r="P116" i="11" s="1"/>
  <c r="K115" i="11"/>
  <c r="K114" i="11"/>
  <c r="P114" i="11" s="1"/>
  <c r="K113" i="11"/>
  <c r="K112" i="11"/>
  <c r="K111" i="11"/>
  <c r="K110" i="11"/>
  <c r="P110" i="11" s="1"/>
  <c r="K109" i="11"/>
  <c r="K108" i="11"/>
  <c r="P108" i="11" s="1"/>
  <c r="K107" i="11"/>
  <c r="K106" i="11"/>
  <c r="K105" i="11"/>
  <c r="K104" i="11"/>
  <c r="K103" i="11"/>
  <c r="K102" i="11"/>
  <c r="K101" i="11"/>
  <c r="K100" i="11"/>
  <c r="K99" i="11"/>
  <c r="P99" i="11" s="1"/>
  <c r="K98" i="11"/>
  <c r="K97" i="11"/>
  <c r="K96" i="11"/>
  <c r="K95" i="11"/>
  <c r="K94" i="11"/>
  <c r="P94" i="11" s="1"/>
  <c r="K93" i="11"/>
  <c r="K92" i="11"/>
  <c r="K91" i="11"/>
  <c r="K90" i="11"/>
  <c r="P90" i="11" s="1"/>
  <c r="K89" i="11"/>
  <c r="K88" i="11"/>
  <c r="K87" i="11"/>
  <c r="K86" i="11"/>
  <c r="K85" i="11"/>
  <c r="K84" i="11"/>
  <c r="K83" i="11"/>
  <c r="K82" i="11"/>
  <c r="P82" i="11" s="1"/>
  <c r="K81" i="11"/>
  <c r="K80" i="11"/>
  <c r="K79" i="11"/>
  <c r="P79" i="11" s="1"/>
  <c r="K78" i="11"/>
  <c r="K77" i="11"/>
  <c r="P77" i="11" s="1"/>
  <c r="K76" i="11"/>
  <c r="P76" i="11" s="1"/>
  <c r="K75" i="11"/>
  <c r="K74" i="11"/>
  <c r="K73" i="11"/>
  <c r="P73" i="11" s="1"/>
  <c r="K72" i="11"/>
  <c r="P72" i="11" s="1"/>
  <c r="K71" i="11"/>
  <c r="K70" i="11"/>
  <c r="K69" i="11"/>
  <c r="P69" i="11" s="1"/>
  <c r="K68" i="11"/>
  <c r="K67" i="11"/>
  <c r="K66" i="11"/>
  <c r="K65" i="11"/>
  <c r="K64" i="11"/>
  <c r="P64" i="11" s="1"/>
  <c r="K63" i="11"/>
  <c r="K62" i="11"/>
  <c r="P62" i="11" s="1"/>
  <c r="K61" i="11"/>
  <c r="P61" i="11" s="1"/>
  <c r="K60" i="11"/>
  <c r="K59" i="11"/>
  <c r="K58" i="11"/>
  <c r="K57" i="11"/>
  <c r="K56" i="11"/>
  <c r="P56" i="11" s="1"/>
  <c r="K55" i="11"/>
  <c r="K54" i="11"/>
  <c r="K53" i="11"/>
  <c r="K52" i="11"/>
  <c r="P52" i="11" s="1"/>
  <c r="K51" i="11"/>
  <c r="K50" i="11"/>
  <c r="K49" i="11"/>
  <c r="K48" i="11"/>
  <c r="K47" i="11"/>
  <c r="K46" i="11"/>
  <c r="K45" i="11"/>
  <c r="K44" i="11"/>
  <c r="K43" i="11"/>
  <c r="K42" i="11"/>
  <c r="P42" i="11" s="1"/>
  <c r="K28" i="11"/>
  <c r="K26" i="11"/>
  <c r="K25" i="11"/>
  <c r="K23" i="11"/>
  <c r="K21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7" i="11"/>
  <c r="K24" i="11"/>
  <c r="K22" i="11"/>
  <c r="M640" i="11"/>
  <c r="M632" i="11"/>
  <c r="M631" i="11"/>
  <c r="M630" i="11"/>
  <c r="M629" i="11"/>
  <c r="M628" i="11"/>
  <c r="M627" i="11"/>
  <c r="M626" i="11"/>
  <c r="M625" i="11"/>
  <c r="M624" i="11"/>
  <c r="M623" i="11"/>
  <c r="M622" i="11"/>
  <c r="M621" i="11"/>
  <c r="M620" i="11"/>
  <c r="M619" i="11"/>
  <c r="M618" i="11"/>
  <c r="M617" i="11"/>
  <c r="M616" i="11"/>
  <c r="M615" i="11"/>
  <c r="M614" i="11"/>
  <c r="M613" i="11"/>
  <c r="M612" i="11"/>
  <c r="M611" i="11"/>
  <c r="M610" i="11"/>
  <c r="M609" i="11"/>
  <c r="M608" i="11"/>
  <c r="M607" i="11"/>
  <c r="M606" i="11"/>
  <c r="M605" i="11"/>
  <c r="M604" i="11"/>
  <c r="M603" i="11"/>
  <c r="M602" i="11"/>
  <c r="M601" i="11"/>
  <c r="M600" i="11"/>
  <c r="M599" i="11"/>
  <c r="M598" i="11"/>
  <c r="M597" i="11"/>
  <c r="M596" i="11"/>
  <c r="M595" i="11"/>
  <c r="M594" i="11"/>
  <c r="M593" i="11"/>
  <c r="M592" i="11"/>
  <c r="M591" i="11"/>
  <c r="M590" i="11"/>
  <c r="M589" i="11"/>
  <c r="M588" i="11"/>
  <c r="M587" i="11"/>
  <c r="M586" i="11"/>
  <c r="M585" i="11"/>
  <c r="M584" i="11"/>
  <c r="M583" i="11"/>
  <c r="M582" i="11"/>
  <c r="M581" i="11"/>
  <c r="M580" i="11"/>
  <c r="M579" i="11"/>
  <c r="M578" i="11"/>
  <c r="M577" i="11"/>
  <c r="M576" i="11"/>
  <c r="M575" i="11"/>
  <c r="M574" i="11"/>
  <c r="M573" i="11"/>
  <c r="M572" i="11"/>
  <c r="M571" i="11"/>
  <c r="M570" i="11"/>
  <c r="M569" i="11"/>
  <c r="M568" i="11"/>
  <c r="M567" i="11"/>
  <c r="M566" i="11"/>
  <c r="M565" i="11"/>
  <c r="M564" i="11"/>
  <c r="M563" i="11"/>
  <c r="M562" i="11"/>
  <c r="M561" i="11"/>
  <c r="M560" i="11"/>
  <c r="M559" i="11"/>
  <c r="M558" i="11"/>
  <c r="M557" i="11"/>
  <c r="M556" i="11"/>
  <c r="M555" i="11"/>
  <c r="M554" i="11"/>
  <c r="M552" i="11"/>
  <c r="M551" i="11"/>
  <c r="M550" i="11"/>
  <c r="M549" i="11"/>
  <c r="M548" i="11"/>
  <c r="M547" i="11"/>
  <c r="M545" i="11"/>
  <c r="M544" i="11"/>
  <c r="M543" i="11"/>
  <c r="M542" i="11"/>
  <c r="M541" i="11"/>
  <c r="M540" i="11"/>
  <c r="M539" i="11"/>
  <c r="M538" i="11"/>
  <c r="M535" i="11"/>
  <c r="M534" i="11"/>
  <c r="M533" i="11"/>
  <c r="M531" i="11"/>
  <c r="M530" i="11"/>
  <c r="M529" i="11"/>
  <c r="M528" i="11"/>
  <c r="M527" i="11"/>
  <c r="M526" i="11"/>
  <c r="M525" i="11"/>
  <c r="M524" i="11"/>
  <c r="M523" i="11"/>
  <c r="M522" i="11"/>
  <c r="M521" i="11"/>
  <c r="M520" i="11"/>
  <c r="M519" i="11"/>
  <c r="M518" i="11"/>
  <c r="M517" i="11"/>
  <c r="M516" i="11"/>
  <c r="M515" i="11"/>
  <c r="M514" i="11"/>
  <c r="M513" i="11"/>
  <c r="M512" i="11"/>
  <c r="M511" i="11"/>
  <c r="M510" i="11"/>
  <c r="M509" i="11"/>
  <c r="M508" i="11"/>
  <c r="M507" i="11"/>
  <c r="M506" i="11"/>
  <c r="M505" i="11"/>
  <c r="M504" i="11"/>
  <c r="M503" i="11"/>
  <c r="M502" i="11"/>
  <c r="M501" i="11"/>
  <c r="M500" i="11"/>
  <c r="M499" i="11"/>
  <c r="M498" i="11"/>
  <c r="M497" i="11"/>
  <c r="M496" i="11"/>
  <c r="M495" i="11"/>
  <c r="M494" i="11"/>
  <c r="M493" i="11"/>
  <c r="M492" i="11"/>
  <c r="M491" i="11"/>
  <c r="M490" i="11"/>
  <c r="M489" i="11"/>
  <c r="M488" i="11"/>
  <c r="M487" i="11"/>
  <c r="M486" i="11"/>
  <c r="M485" i="11"/>
  <c r="M484" i="11"/>
  <c r="M483" i="11"/>
  <c r="M482" i="11"/>
  <c r="M481" i="11"/>
  <c r="M480" i="11"/>
  <c r="M479" i="11"/>
  <c r="M478" i="11"/>
  <c r="M477" i="11"/>
  <c r="M476" i="11"/>
  <c r="M475" i="11"/>
  <c r="M474" i="11"/>
  <c r="M473" i="11"/>
  <c r="M472" i="11"/>
  <c r="M471" i="11"/>
  <c r="M470" i="11"/>
  <c r="M469" i="11"/>
  <c r="M468" i="11"/>
  <c r="M467" i="11"/>
  <c r="M466" i="11"/>
  <c r="M465" i="11"/>
  <c r="M537" i="11"/>
  <c r="M536" i="11"/>
  <c r="M532" i="11"/>
  <c r="M464" i="11"/>
  <c r="M463" i="11"/>
  <c r="M462" i="11"/>
  <c r="M461" i="11"/>
  <c r="M460" i="11"/>
  <c r="M459" i="11"/>
  <c r="M458" i="11"/>
  <c r="M457" i="11"/>
  <c r="M456" i="11"/>
  <c r="M455" i="11"/>
  <c r="M454" i="11"/>
  <c r="M453" i="11"/>
  <c r="M452" i="11"/>
  <c r="M451" i="11"/>
  <c r="M450" i="11"/>
  <c r="M449" i="11"/>
  <c r="M448" i="11"/>
  <c r="M447" i="11"/>
  <c r="M446" i="11"/>
  <c r="M445" i="11"/>
  <c r="M444" i="11"/>
  <c r="M443" i="11"/>
  <c r="M442" i="11"/>
  <c r="M441" i="11"/>
  <c r="M440" i="11"/>
  <c r="M439" i="11"/>
  <c r="M438" i="11"/>
  <c r="M437" i="11"/>
  <c r="M436" i="11"/>
  <c r="M435" i="11"/>
  <c r="M434" i="11"/>
  <c r="M433" i="11"/>
  <c r="M432" i="11"/>
  <c r="M431" i="11"/>
  <c r="M430" i="11"/>
  <c r="M429" i="11"/>
  <c r="M428" i="11"/>
  <c r="M427" i="11"/>
  <c r="M426" i="11"/>
  <c r="M425" i="11"/>
  <c r="M424" i="11"/>
  <c r="M423" i="11"/>
  <c r="M422" i="11"/>
  <c r="M421" i="11"/>
  <c r="M420" i="11"/>
  <c r="M419" i="11"/>
  <c r="M418" i="11"/>
  <c r="M417" i="11"/>
  <c r="M416" i="11"/>
  <c r="M415" i="11"/>
  <c r="M414" i="11"/>
  <c r="M413" i="11"/>
  <c r="M412" i="11"/>
  <c r="M411" i="11"/>
  <c r="M410" i="11"/>
  <c r="M409" i="11"/>
  <c r="M408" i="11"/>
  <c r="M407" i="11"/>
  <c r="M406" i="11"/>
  <c r="M405" i="11"/>
  <c r="M404" i="11"/>
  <c r="M403" i="11"/>
  <c r="M402" i="11"/>
  <c r="M401" i="11"/>
  <c r="M400" i="11"/>
  <c r="M399" i="11"/>
  <c r="M398" i="11"/>
  <c r="M397" i="11"/>
  <c r="M396" i="11"/>
  <c r="M395" i="11"/>
  <c r="M394" i="11"/>
  <c r="M393" i="11"/>
  <c r="M392" i="11"/>
  <c r="M391" i="11"/>
  <c r="M390" i="11"/>
  <c r="M389" i="11"/>
  <c r="M388" i="11"/>
  <c r="M387" i="11"/>
  <c r="M386" i="11"/>
  <c r="M385" i="11"/>
  <c r="M384" i="11"/>
  <c r="M383" i="11"/>
  <c r="M382" i="11"/>
  <c r="M381" i="11"/>
  <c r="M380" i="11"/>
  <c r="M379" i="11"/>
  <c r="M378" i="11"/>
  <c r="M377" i="11"/>
  <c r="M376" i="11"/>
  <c r="M375" i="11"/>
  <c r="M374" i="11"/>
  <c r="M373" i="11"/>
  <c r="M372" i="11"/>
  <c r="M371" i="11"/>
  <c r="M370" i="11"/>
  <c r="M369" i="11"/>
  <c r="M368" i="11"/>
  <c r="M367" i="11"/>
  <c r="M366" i="11"/>
  <c r="M365" i="11"/>
  <c r="M364" i="11"/>
  <c r="M363" i="11"/>
  <c r="M362" i="11"/>
  <c r="M361" i="11"/>
  <c r="M360" i="11"/>
  <c r="M359" i="11"/>
  <c r="M358" i="11"/>
  <c r="M357" i="11"/>
  <c r="M356" i="11"/>
  <c r="M355" i="11"/>
  <c r="M354" i="11"/>
  <c r="M353" i="11"/>
  <c r="M352" i="11"/>
  <c r="M351" i="11"/>
  <c r="M350" i="11"/>
  <c r="M349" i="11"/>
  <c r="M348" i="11"/>
  <c r="M347" i="11"/>
  <c r="M346" i="11"/>
  <c r="M345" i="11"/>
  <c r="M344" i="11"/>
  <c r="M343" i="11"/>
  <c r="M342" i="11"/>
  <c r="M341" i="11"/>
  <c r="M340" i="11"/>
  <c r="M339" i="11"/>
  <c r="M338" i="11"/>
  <c r="M337" i="11"/>
  <c r="M336" i="11"/>
  <c r="M335" i="11"/>
  <c r="M334" i="11"/>
  <c r="M333" i="11"/>
  <c r="M332" i="11"/>
  <c r="M331" i="11"/>
  <c r="M330" i="11"/>
  <c r="M329" i="11"/>
  <c r="M328" i="11"/>
  <c r="M327" i="11"/>
  <c r="M326" i="11"/>
  <c r="M325" i="11"/>
  <c r="M324" i="11"/>
  <c r="M323" i="11"/>
  <c r="M322" i="11"/>
  <c r="M321" i="11"/>
  <c r="M320" i="11"/>
  <c r="M319" i="11"/>
  <c r="M318" i="11"/>
  <c r="M317" i="11"/>
  <c r="M316" i="11"/>
  <c r="M315" i="11"/>
  <c r="M314" i="11"/>
  <c r="M313" i="11"/>
  <c r="M312" i="11"/>
  <c r="M311" i="11"/>
  <c r="M310" i="11"/>
  <c r="M309" i="11"/>
  <c r="M308" i="11"/>
  <c r="M307" i="11"/>
  <c r="M306" i="11"/>
  <c r="M305" i="11"/>
  <c r="M304" i="11"/>
  <c r="M303" i="11"/>
  <c r="M302" i="11"/>
  <c r="M301" i="11"/>
  <c r="M300" i="11"/>
  <c r="M299" i="11"/>
  <c r="M298" i="11"/>
  <c r="M297" i="11"/>
  <c r="M296" i="11"/>
  <c r="M295" i="11"/>
  <c r="M294" i="11"/>
  <c r="M293" i="11"/>
  <c r="M292" i="11"/>
  <c r="M291" i="11"/>
  <c r="M290" i="11"/>
  <c r="M289" i="11"/>
  <c r="M288" i="11"/>
  <c r="M287" i="11"/>
  <c r="M286" i="11"/>
  <c r="M285" i="11"/>
  <c r="M284" i="11"/>
  <c r="M283" i="11"/>
  <c r="M282" i="11"/>
  <c r="M281" i="11"/>
  <c r="M280" i="11"/>
  <c r="M279" i="11"/>
  <c r="M278" i="11"/>
  <c r="M277" i="11"/>
  <c r="M276" i="11"/>
  <c r="M275" i="11"/>
  <c r="M274" i="11"/>
  <c r="M273" i="11"/>
  <c r="M272" i="11"/>
  <c r="M271" i="11"/>
  <c r="M270" i="11"/>
  <c r="M269" i="11"/>
  <c r="M268" i="11"/>
  <c r="M267" i="11"/>
  <c r="M266" i="11"/>
  <c r="M265" i="11"/>
  <c r="M264" i="11"/>
  <c r="M263" i="11"/>
  <c r="M262" i="11"/>
  <c r="M261" i="11"/>
  <c r="M260" i="11"/>
  <c r="M259" i="11"/>
  <c r="M258" i="11"/>
  <c r="M257" i="11"/>
  <c r="M256" i="11"/>
  <c r="M255" i="11"/>
  <c r="M254" i="11"/>
  <c r="M253" i="11"/>
  <c r="M252" i="11"/>
  <c r="M251" i="11"/>
  <c r="M250" i="11"/>
  <c r="M249" i="11"/>
  <c r="M248" i="11"/>
  <c r="M247" i="11"/>
  <c r="M246" i="11"/>
  <c r="M245" i="11"/>
  <c r="M244" i="11"/>
  <c r="M243" i="11"/>
  <c r="M242" i="11"/>
  <c r="M241" i="11"/>
  <c r="M240" i="11"/>
  <c r="M239" i="11"/>
  <c r="M238" i="11"/>
  <c r="M237" i="11"/>
  <c r="M236" i="11"/>
  <c r="M235" i="11"/>
  <c r="M234" i="11"/>
  <c r="M233" i="11"/>
  <c r="M232" i="11"/>
  <c r="M231" i="11"/>
  <c r="M230" i="11"/>
  <c r="M229" i="11"/>
  <c r="M228" i="11"/>
  <c r="M227" i="11"/>
  <c r="M226" i="11"/>
  <c r="M225" i="11"/>
  <c r="M224" i="11"/>
  <c r="M223" i="11"/>
  <c r="M222" i="11"/>
  <c r="M221" i="11"/>
  <c r="M220" i="11"/>
  <c r="M219" i="11"/>
  <c r="M218" i="11"/>
  <c r="M217" i="11"/>
  <c r="M216" i="11"/>
  <c r="M215" i="11"/>
  <c r="M214" i="11"/>
  <c r="M213" i="11"/>
  <c r="M212" i="11"/>
  <c r="M211" i="11"/>
  <c r="M210" i="11"/>
  <c r="M209" i="11"/>
  <c r="M208" i="11"/>
  <c r="M207" i="11"/>
  <c r="M206" i="11"/>
  <c r="M205" i="11"/>
  <c r="M204" i="11"/>
  <c r="M203" i="11"/>
  <c r="M202" i="11"/>
  <c r="M201" i="11"/>
  <c r="M200" i="11"/>
  <c r="M199" i="11"/>
  <c r="M198" i="11"/>
  <c r="M197" i="11"/>
  <c r="M196" i="11"/>
  <c r="M195" i="11"/>
  <c r="M194" i="11"/>
  <c r="M193" i="11"/>
  <c r="M192" i="11"/>
  <c r="M191" i="11"/>
  <c r="M190" i="11"/>
  <c r="M189" i="11"/>
  <c r="M188" i="11"/>
  <c r="M187" i="11"/>
  <c r="M186" i="11"/>
  <c r="M185" i="11"/>
  <c r="M184" i="11"/>
  <c r="M183" i="11"/>
  <c r="M182" i="11"/>
  <c r="M181" i="11"/>
  <c r="M180" i="11"/>
  <c r="M179" i="11"/>
  <c r="M178" i="11"/>
  <c r="M177" i="11"/>
  <c r="M176" i="11"/>
  <c r="M175" i="11"/>
  <c r="M174" i="11"/>
  <c r="M173" i="11"/>
  <c r="M172" i="11"/>
  <c r="M171" i="11"/>
  <c r="M170" i="11"/>
  <c r="M169" i="11"/>
  <c r="M168" i="11"/>
  <c r="M167" i="11"/>
  <c r="M166" i="11"/>
  <c r="M165" i="11"/>
  <c r="M164" i="11"/>
  <c r="M163" i="11"/>
  <c r="M162" i="11"/>
  <c r="M161" i="11"/>
  <c r="M160" i="11"/>
  <c r="M159" i="11"/>
  <c r="M158" i="11"/>
  <c r="M157" i="11"/>
  <c r="M156" i="11"/>
  <c r="M155" i="11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28" i="11"/>
  <c r="M26" i="11"/>
  <c r="M25" i="11"/>
  <c r="M23" i="11"/>
  <c r="M21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7" i="11"/>
  <c r="M24" i="11"/>
  <c r="M22" i="11"/>
  <c r="M20" i="11"/>
  <c r="F5" i="11"/>
  <c r="K5" i="11"/>
  <c r="F7" i="11"/>
  <c r="K7" i="11"/>
  <c r="F9" i="11"/>
  <c r="K9" i="11"/>
  <c r="F10" i="11"/>
  <c r="K10" i="11"/>
  <c r="F12" i="11"/>
  <c r="K12" i="11"/>
  <c r="F14" i="11"/>
  <c r="K14" i="11"/>
  <c r="F16" i="11"/>
  <c r="K16" i="11"/>
  <c r="F18" i="11"/>
  <c r="K18" i="11"/>
  <c r="F20" i="11"/>
  <c r="K20" i="11"/>
  <c r="F4" i="11"/>
  <c r="K4" i="11"/>
  <c r="F6" i="11"/>
  <c r="K6" i="11"/>
  <c r="F8" i="11"/>
  <c r="K8" i="11"/>
  <c r="F11" i="11"/>
  <c r="K11" i="11"/>
  <c r="F13" i="11"/>
  <c r="K13" i="11"/>
  <c r="F15" i="11"/>
  <c r="K15" i="11"/>
  <c r="F17" i="11"/>
  <c r="K17" i="11"/>
  <c r="F19" i="11"/>
  <c r="K19" i="11"/>
  <c r="H4" i="11"/>
  <c r="M4" i="11"/>
  <c r="H5" i="11"/>
  <c r="M5" i="11"/>
  <c r="H6" i="11"/>
  <c r="M6" i="11"/>
  <c r="H7" i="11"/>
  <c r="M7" i="11"/>
  <c r="H8" i="11"/>
  <c r="M8" i="11"/>
  <c r="H9" i="11"/>
  <c r="M9" i="11"/>
  <c r="H10" i="11"/>
  <c r="M10" i="11"/>
  <c r="H11" i="11"/>
  <c r="M11" i="11"/>
  <c r="H12" i="11"/>
  <c r="M12" i="11"/>
  <c r="H13" i="11"/>
  <c r="M13" i="11"/>
  <c r="H14" i="11"/>
  <c r="M14" i="11"/>
  <c r="H15" i="11"/>
  <c r="M15" i="11"/>
  <c r="H16" i="11"/>
  <c r="M16" i="11"/>
  <c r="H17" i="11"/>
  <c r="M17" i="11"/>
  <c r="H18" i="11"/>
  <c r="M18" i="11"/>
  <c r="H19" i="11"/>
  <c r="M19" i="11"/>
  <c r="H20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G408" i="11"/>
  <c r="G407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I521" i="11"/>
  <c r="I520" i="11"/>
  <c r="I519" i="11"/>
  <c r="I518" i="11"/>
  <c r="I517" i="11"/>
  <c r="I516" i="11"/>
  <c r="I515" i="11"/>
  <c r="I514" i="11"/>
  <c r="I513" i="11"/>
  <c r="I512" i="11"/>
  <c r="I511" i="11"/>
  <c r="I510" i="11"/>
  <c r="I509" i="11"/>
  <c r="I508" i="11"/>
  <c r="I507" i="11"/>
  <c r="I506" i="11"/>
  <c r="I505" i="11"/>
  <c r="I504" i="11"/>
  <c r="I503" i="11"/>
  <c r="I502" i="11"/>
  <c r="I501" i="11"/>
  <c r="I500" i="11"/>
  <c r="I499" i="11"/>
  <c r="I498" i="11"/>
  <c r="I497" i="11"/>
  <c r="I496" i="11"/>
  <c r="I495" i="11"/>
  <c r="I494" i="11"/>
  <c r="I493" i="11"/>
  <c r="I492" i="11"/>
  <c r="I491" i="11"/>
  <c r="I490" i="11"/>
  <c r="I489" i="11"/>
  <c r="I488" i="11"/>
  <c r="I487" i="11"/>
  <c r="I486" i="11"/>
  <c r="I485" i="11"/>
  <c r="I484" i="11"/>
  <c r="I483" i="11"/>
  <c r="I482" i="11"/>
  <c r="I481" i="11"/>
  <c r="I480" i="11"/>
  <c r="I479" i="11"/>
  <c r="I478" i="11"/>
  <c r="I477" i="11"/>
  <c r="I476" i="11"/>
  <c r="I475" i="11"/>
  <c r="I474" i="11"/>
  <c r="I473" i="11"/>
  <c r="I472" i="11"/>
  <c r="I471" i="11"/>
  <c r="I470" i="11"/>
  <c r="I469" i="11"/>
  <c r="I468" i="11"/>
  <c r="I467" i="11"/>
  <c r="I466" i="11"/>
  <c r="I465" i="11"/>
  <c r="I464" i="11"/>
  <c r="I463" i="11"/>
  <c r="I462" i="11"/>
  <c r="I461" i="11"/>
  <c r="I460" i="11"/>
  <c r="I459" i="11"/>
  <c r="I458" i="11"/>
  <c r="I457" i="11"/>
  <c r="I456" i="11"/>
  <c r="I455" i="11"/>
  <c r="I454" i="11"/>
  <c r="I453" i="11"/>
  <c r="I452" i="11"/>
  <c r="I451" i="11"/>
  <c r="I450" i="11"/>
  <c r="I449" i="11"/>
  <c r="I448" i="11"/>
  <c r="I447" i="11"/>
  <c r="I446" i="11"/>
  <c r="I445" i="11"/>
  <c r="I444" i="11"/>
  <c r="I443" i="11"/>
  <c r="I442" i="11"/>
  <c r="I441" i="11"/>
  <c r="I440" i="11"/>
  <c r="I439" i="11"/>
  <c r="I438" i="11"/>
  <c r="I437" i="11"/>
  <c r="I436" i="11"/>
  <c r="I435" i="11"/>
  <c r="I434" i="11"/>
  <c r="I433" i="11"/>
  <c r="I432" i="11"/>
  <c r="I431" i="11"/>
  <c r="I430" i="11"/>
  <c r="I429" i="11"/>
  <c r="I428" i="11"/>
  <c r="I427" i="11"/>
  <c r="I426" i="11"/>
  <c r="I425" i="11"/>
  <c r="I424" i="11"/>
  <c r="I423" i="11"/>
  <c r="I422" i="11"/>
  <c r="I421" i="11"/>
  <c r="I420" i="11"/>
  <c r="I419" i="11"/>
  <c r="I418" i="11"/>
  <c r="I417" i="11"/>
  <c r="I416" i="11"/>
  <c r="I415" i="11"/>
  <c r="I414" i="11"/>
  <c r="I413" i="11"/>
  <c r="I412" i="11"/>
  <c r="I411" i="11"/>
  <c r="I410" i="11"/>
  <c r="I409" i="11"/>
  <c r="I408" i="11"/>
  <c r="I407" i="11"/>
  <c r="I406" i="11"/>
  <c r="I405" i="11"/>
  <c r="I404" i="11"/>
  <c r="I403" i="11"/>
  <c r="I402" i="11"/>
  <c r="I401" i="11"/>
  <c r="I400" i="11"/>
  <c r="I399" i="11"/>
  <c r="I398" i="11"/>
  <c r="I397" i="11"/>
  <c r="I396" i="11"/>
  <c r="I395" i="11"/>
  <c r="I394" i="11"/>
  <c r="I393" i="11"/>
  <c r="I392" i="11"/>
  <c r="I391" i="11"/>
  <c r="I390" i="11"/>
  <c r="I389" i="11"/>
  <c r="I388" i="11"/>
  <c r="I387" i="11"/>
  <c r="I386" i="11"/>
  <c r="I385" i="11"/>
  <c r="I384" i="11"/>
  <c r="I383" i="11"/>
  <c r="I382" i="11"/>
  <c r="I381" i="11"/>
  <c r="I380" i="11"/>
  <c r="I379" i="11"/>
  <c r="I378" i="11"/>
  <c r="I377" i="11"/>
  <c r="I376" i="11"/>
  <c r="I375" i="11"/>
  <c r="I374" i="11"/>
  <c r="I373" i="11"/>
  <c r="I372" i="11"/>
  <c r="I371" i="11"/>
  <c r="I370" i="11"/>
  <c r="I369" i="11"/>
  <c r="I368" i="11"/>
  <c r="I367" i="11"/>
  <c r="I366" i="11"/>
  <c r="I365" i="11"/>
  <c r="I364" i="11"/>
  <c r="I363" i="11"/>
  <c r="I362" i="11"/>
  <c r="I361" i="11"/>
  <c r="I360" i="11"/>
  <c r="I359" i="11"/>
  <c r="I358" i="11"/>
  <c r="I357" i="11"/>
  <c r="I356" i="11"/>
  <c r="I355" i="11"/>
  <c r="I354" i="11"/>
  <c r="I353" i="11"/>
  <c r="I352" i="11"/>
  <c r="I351" i="11"/>
  <c r="I350" i="11"/>
  <c r="I349" i="11"/>
  <c r="I348" i="11"/>
  <c r="I347" i="11"/>
  <c r="I346" i="11"/>
  <c r="I345" i="11"/>
  <c r="I344" i="11"/>
  <c r="I343" i="11"/>
  <c r="I342" i="11"/>
  <c r="I341" i="11"/>
  <c r="I340" i="11"/>
  <c r="I339" i="11"/>
  <c r="I338" i="11"/>
  <c r="I337" i="11"/>
  <c r="I336" i="11"/>
  <c r="I335" i="11"/>
  <c r="I334" i="11"/>
  <c r="I333" i="11"/>
  <c r="I332" i="11"/>
  <c r="I331" i="11"/>
  <c r="I330" i="11"/>
  <c r="I329" i="11"/>
  <c r="I328" i="11"/>
  <c r="I327" i="11"/>
  <c r="I326" i="11"/>
  <c r="I325" i="11"/>
  <c r="I324" i="11"/>
  <c r="I323" i="11"/>
  <c r="I322" i="11"/>
  <c r="I321" i="11"/>
  <c r="I320" i="11"/>
  <c r="I319" i="11"/>
  <c r="I318" i="11"/>
  <c r="I317" i="11"/>
  <c r="I316" i="11"/>
  <c r="I315" i="11"/>
  <c r="I314" i="11"/>
  <c r="I313" i="11"/>
  <c r="I312" i="11"/>
  <c r="I311" i="11"/>
  <c r="I310" i="11"/>
  <c r="I309" i="11"/>
  <c r="I308" i="11"/>
  <c r="I307" i="11"/>
  <c r="I306" i="11"/>
  <c r="I305" i="11"/>
  <c r="I304" i="11"/>
  <c r="I303" i="11"/>
  <c r="I302" i="11"/>
  <c r="I301" i="11"/>
  <c r="I300" i="11"/>
  <c r="I299" i="11"/>
  <c r="I298" i="11"/>
  <c r="I297" i="11"/>
  <c r="I296" i="11"/>
  <c r="I295" i="11"/>
  <c r="I294" i="11"/>
  <c r="I293" i="11"/>
  <c r="I292" i="11"/>
  <c r="I291" i="11"/>
  <c r="I290" i="11"/>
  <c r="I289" i="11"/>
  <c r="I288" i="11"/>
  <c r="I287" i="11"/>
  <c r="I286" i="11"/>
  <c r="I285" i="11"/>
  <c r="I284" i="11"/>
  <c r="I283" i="11"/>
  <c r="I282" i="11"/>
  <c r="I281" i="11"/>
  <c r="I280" i="11"/>
  <c r="I279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52" i="11"/>
  <c r="L640" i="11"/>
  <c r="Q640" i="11" s="1"/>
  <c r="L632" i="11"/>
  <c r="Q632" i="11" s="1"/>
  <c r="L631" i="11"/>
  <c r="Q631" i="11" s="1"/>
  <c r="L630" i="11"/>
  <c r="Q630" i="11" s="1"/>
  <c r="L629" i="11"/>
  <c r="Q629" i="11" s="1"/>
  <c r="L628" i="11"/>
  <c r="Q628" i="11" s="1"/>
  <c r="L627" i="11"/>
  <c r="Q627" i="11" s="1"/>
  <c r="L626" i="11"/>
  <c r="Q626" i="11" s="1"/>
  <c r="L625" i="11"/>
  <c r="L624" i="11"/>
  <c r="L623" i="11"/>
  <c r="Q623" i="11" s="1"/>
  <c r="L622" i="11"/>
  <c r="Q622" i="11" s="1"/>
  <c r="L621" i="11"/>
  <c r="Q621" i="11" s="1"/>
  <c r="L620" i="11"/>
  <c r="Q620" i="11" s="1"/>
  <c r="L619" i="11"/>
  <c r="Q619" i="11" s="1"/>
  <c r="L618" i="11"/>
  <c r="Q618" i="11" s="1"/>
  <c r="L617" i="11"/>
  <c r="Q617" i="11" s="1"/>
  <c r="L616" i="11"/>
  <c r="L615" i="11"/>
  <c r="L614" i="11"/>
  <c r="L613" i="11"/>
  <c r="Q613" i="11" s="1"/>
  <c r="L612" i="11"/>
  <c r="Q612" i="11" s="1"/>
  <c r="L611" i="11"/>
  <c r="L610" i="11"/>
  <c r="Q610" i="11" s="1"/>
  <c r="L609" i="11"/>
  <c r="L608" i="11"/>
  <c r="Q608" i="11" s="1"/>
  <c r="L607" i="11"/>
  <c r="Q607" i="11" s="1"/>
  <c r="L606" i="11"/>
  <c r="Q606" i="11" s="1"/>
  <c r="L605" i="11"/>
  <c r="Q605" i="11" s="1"/>
  <c r="L604" i="11"/>
  <c r="L603" i="11"/>
  <c r="L602" i="11"/>
  <c r="Q602" i="11" s="1"/>
  <c r="L601" i="11"/>
  <c r="Q601" i="11" s="1"/>
  <c r="L600" i="11"/>
  <c r="Q600" i="11" s="1"/>
  <c r="L599" i="11"/>
  <c r="Q599" i="11" s="1"/>
  <c r="L598" i="11"/>
  <c r="Q598" i="11" s="1"/>
  <c r="L597" i="11"/>
  <c r="L596" i="11"/>
  <c r="L595" i="11"/>
  <c r="L594" i="11"/>
  <c r="L593" i="11"/>
  <c r="L592" i="11"/>
  <c r="Q592" i="11" s="1"/>
  <c r="L591" i="11"/>
  <c r="L590" i="11"/>
  <c r="Q590" i="11" s="1"/>
  <c r="L589" i="11"/>
  <c r="Q589" i="11" s="1"/>
  <c r="L588" i="11"/>
  <c r="L587" i="11"/>
  <c r="L586" i="11"/>
  <c r="L585" i="11"/>
  <c r="L584" i="11"/>
  <c r="L583" i="11"/>
  <c r="Q583" i="11" s="1"/>
  <c r="L582" i="11"/>
  <c r="Q582" i="11" s="1"/>
  <c r="L581" i="11"/>
  <c r="Q581" i="11" s="1"/>
  <c r="L580" i="11"/>
  <c r="L579" i="11"/>
  <c r="L578" i="11"/>
  <c r="L577" i="11"/>
  <c r="L576" i="11"/>
  <c r="L575" i="11"/>
  <c r="L574" i="11"/>
  <c r="L573" i="11"/>
  <c r="Q573" i="11" s="1"/>
  <c r="L572" i="11"/>
  <c r="Q572" i="11" s="1"/>
  <c r="L571" i="11"/>
  <c r="L570" i="11"/>
  <c r="Q570" i="11" s="1"/>
  <c r="L569" i="11"/>
  <c r="Q569" i="11" s="1"/>
  <c r="L568" i="11"/>
  <c r="L567" i="11"/>
  <c r="L566" i="11"/>
  <c r="Q566" i="11" s="1"/>
  <c r="L565" i="11"/>
  <c r="Q565" i="11" s="1"/>
  <c r="L564" i="11"/>
  <c r="L563" i="11"/>
  <c r="L562" i="11"/>
  <c r="Q562" i="11" s="1"/>
  <c r="L561" i="11"/>
  <c r="Q561" i="11" s="1"/>
  <c r="L560" i="11"/>
  <c r="Q560" i="11" s="1"/>
  <c r="L559" i="11"/>
  <c r="Q559" i="11" s="1"/>
  <c r="L558" i="11"/>
  <c r="L557" i="11"/>
  <c r="L556" i="11"/>
  <c r="L555" i="11"/>
  <c r="L554" i="11"/>
  <c r="Q554" i="11" s="1"/>
  <c r="L552" i="11"/>
  <c r="Q552" i="11" s="1"/>
  <c r="L551" i="11"/>
  <c r="Q551" i="11" s="1"/>
  <c r="L550" i="11"/>
  <c r="Q550" i="11" s="1"/>
  <c r="L549" i="11"/>
  <c r="Q549" i="11" s="1"/>
  <c r="L548" i="11"/>
  <c r="Q548" i="11" s="1"/>
  <c r="L547" i="11"/>
  <c r="Q547" i="11" s="1"/>
  <c r="L545" i="11"/>
  <c r="Q545" i="11" s="1"/>
  <c r="L544" i="11"/>
  <c r="L543" i="11"/>
  <c r="L542" i="11"/>
  <c r="L541" i="11"/>
  <c r="Q541" i="11" s="1"/>
  <c r="L540" i="11"/>
  <c r="L539" i="11"/>
  <c r="L538" i="11"/>
  <c r="L537" i="11"/>
  <c r="L536" i="11"/>
  <c r="L535" i="11"/>
  <c r="Q535" i="11" s="1"/>
  <c r="L534" i="11"/>
  <c r="L533" i="11"/>
  <c r="L532" i="11"/>
  <c r="Q532" i="11" s="1"/>
  <c r="L531" i="11"/>
  <c r="Q531" i="11" s="1"/>
  <c r="L530" i="11"/>
  <c r="L529" i="11"/>
  <c r="L528" i="11"/>
  <c r="L527" i="11"/>
  <c r="L526" i="11"/>
  <c r="Q526" i="11" s="1"/>
  <c r="L525" i="11"/>
  <c r="L524" i="11"/>
  <c r="Q524" i="11" s="1"/>
  <c r="L523" i="11"/>
  <c r="L522" i="11"/>
  <c r="L521" i="11"/>
  <c r="L520" i="11"/>
  <c r="L519" i="11"/>
  <c r="L518" i="11"/>
  <c r="Q518" i="11" s="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Q492" i="11" s="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Q455" i="11" s="1"/>
  <c r="L454" i="11"/>
  <c r="L453" i="11"/>
  <c r="Q453" i="11" s="1"/>
  <c r="L452" i="11"/>
  <c r="L451" i="11"/>
  <c r="L450" i="11"/>
  <c r="L449" i="11"/>
  <c r="Q449" i="11" s="1"/>
  <c r="L448" i="11"/>
  <c r="L447" i="11"/>
  <c r="L446" i="11"/>
  <c r="L445" i="11"/>
  <c r="L444" i="11"/>
  <c r="L443" i="11"/>
  <c r="L442" i="11"/>
  <c r="L441" i="11"/>
  <c r="L440" i="11"/>
  <c r="L439" i="11"/>
  <c r="Q439" i="11" s="1"/>
  <c r="L438" i="11"/>
  <c r="L437" i="11"/>
  <c r="L436" i="11"/>
  <c r="L435" i="11"/>
  <c r="L434" i="11"/>
  <c r="Q434" i="11" s="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Q411" i="11" s="1"/>
  <c r="L410" i="11"/>
  <c r="L409" i="11"/>
  <c r="L408" i="11"/>
  <c r="L407" i="11"/>
  <c r="L406" i="11"/>
  <c r="Q406" i="11" s="1"/>
  <c r="L405" i="11"/>
  <c r="L404" i="11"/>
  <c r="L403" i="11"/>
  <c r="L402" i="11"/>
  <c r="L401" i="11"/>
  <c r="L400" i="11"/>
  <c r="L399" i="11"/>
  <c r="L398" i="11"/>
  <c r="L397" i="11"/>
  <c r="Q397" i="11" s="1"/>
  <c r="L396" i="11"/>
  <c r="L395" i="11"/>
  <c r="L394" i="11"/>
  <c r="L393" i="11"/>
  <c r="L392" i="11"/>
  <c r="L391" i="11"/>
  <c r="Q391" i="11" s="1"/>
  <c r="L390" i="11"/>
  <c r="L389" i="11"/>
  <c r="L388" i="11"/>
  <c r="L387" i="11"/>
  <c r="Q387" i="11" s="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Q326" i="11" s="1"/>
  <c r="L325" i="11"/>
  <c r="L324" i="11"/>
  <c r="L323" i="11"/>
  <c r="L322" i="11"/>
  <c r="Q322" i="11" s="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Q305" i="11" s="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Q271" i="11" s="1"/>
  <c r="L270" i="11"/>
  <c r="L269" i="11"/>
  <c r="L268" i="11"/>
  <c r="Q268" i="11" s="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Q256" i="11" s="1"/>
  <c r="L255" i="11"/>
  <c r="L254" i="11"/>
  <c r="L253" i="11"/>
  <c r="L252" i="11"/>
  <c r="N640" i="11"/>
  <c r="N632" i="11"/>
  <c r="N631" i="11"/>
  <c r="N630" i="11"/>
  <c r="N629" i="11"/>
  <c r="N628" i="11"/>
  <c r="N627" i="11"/>
  <c r="N626" i="11"/>
  <c r="N625" i="11"/>
  <c r="N624" i="11"/>
  <c r="N623" i="11"/>
  <c r="N622" i="11"/>
  <c r="N621" i="11"/>
  <c r="N620" i="11"/>
  <c r="N619" i="11"/>
  <c r="N618" i="11"/>
  <c r="N617" i="11"/>
  <c r="N616" i="11"/>
  <c r="N615" i="11"/>
  <c r="N614" i="11"/>
  <c r="N613" i="11"/>
  <c r="N612" i="11"/>
  <c r="N611" i="11"/>
  <c r="N610" i="11"/>
  <c r="N609" i="11"/>
  <c r="N608" i="11"/>
  <c r="N607" i="11"/>
  <c r="N606" i="11"/>
  <c r="N605" i="11"/>
  <c r="N604" i="11"/>
  <c r="N603" i="11"/>
  <c r="N602" i="11"/>
  <c r="N601" i="11"/>
  <c r="N600" i="11"/>
  <c r="N599" i="11"/>
  <c r="N598" i="11"/>
  <c r="N597" i="11"/>
  <c r="N596" i="11"/>
  <c r="N595" i="11"/>
  <c r="N594" i="11"/>
  <c r="N593" i="11"/>
  <c r="N592" i="11"/>
  <c r="N591" i="11"/>
  <c r="N590" i="11"/>
  <c r="N589" i="11"/>
  <c r="N588" i="11"/>
  <c r="N587" i="11"/>
  <c r="N586" i="11"/>
  <c r="N585" i="11"/>
  <c r="N584" i="11"/>
  <c r="N583" i="11"/>
  <c r="N582" i="11"/>
  <c r="N581" i="11"/>
  <c r="N580" i="11"/>
  <c r="N579" i="11"/>
  <c r="N578" i="11"/>
  <c r="N577" i="11"/>
  <c r="N576" i="11"/>
  <c r="N575" i="11"/>
  <c r="N574" i="11"/>
  <c r="N573" i="11"/>
  <c r="N572" i="11"/>
  <c r="N571" i="11"/>
  <c r="N570" i="11"/>
  <c r="N569" i="11"/>
  <c r="N568" i="11"/>
  <c r="N567" i="11"/>
  <c r="N566" i="11"/>
  <c r="N565" i="11"/>
  <c r="N564" i="11"/>
  <c r="N563" i="11"/>
  <c r="N562" i="11"/>
  <c r="N561" i="11"/>
  <c r="N560" i="11"/>
  <c r="N559" i="11"/>
  <c r="N558" i="11"/>
  <c r="N557" i="11"/>
  <c r="N556" i="11"/>
  <c r="N555" i="11"/>
  <c r="N554" i="11"/>
  <c r="N552" i="11"/>
  <c r="N551" i="11"/>
  <c r="N550" i="11"/>
  <c r="N549" i="11"/>
  <c r="N548" i="11"/>
  <c r="N547" i="11"/>
  <c r="N545" i="11"/>
  <c r="N544" i="11"/>
  <c r="N543" i="11"/>
  <c r="N542" i="11"/>
  <c r="N541" i="11"/>
  <c r="N540" i="11"/>
  <c r="N539" i="11"/>
  <c r="N538" i="11"/>
  <c r="N537" i="11"/>
  <c r="N536" i="11"/>
  <c r="N535" i="11"/>
  <c r="N534" i="11"/>
  <c r="N533" i="11"/>
  <c r="N532" i="11"/>
  <c r="N531" i="11"/>
  <c r="N530" i="11"/>
  <c r="N529" i="11"/>
  <c r="N528" i="11"/>
  <c r="N527" i="11"/>
  <c r="N526" i="11"/>
  <c r="N525" i="11"/>
  <c r="N524" i="11"/>
  <c r="N523" i="11"/>
  <c r="N522" i="11"/>
  <c r="N521" i="11"/>
  <c r="N520" i="11"/>
  <c r="N519" i="11"/>
  <c r="N518" i="11"/>
  <c r="N517" i="11"/>
  <c r="N516" i="11"/>
  <c r="N515" i="11"/>
  <c r="N514" i="11"/>
  <c r="N513" i="11"/>
  <c r="N512" i="11"/>
  <c r="N511" i="11"/>
  <c r="N510" i="11"/>
  <c r="N509" i="11"/>
  <c r="N508" i="11"/>
  <c r="N507" i="11"/>
  <c r="N506" i="11"/>
  <c r="N505" i="11"/>
  <c r="N504" i="11"/>
  <c r="N503" i="11"/>
  <c r="N502" i="11"/>
  <c r="N501" i="11"/>
  <c r="N500" i="11"/>
  <c r="N499" i="11"/>
  <c r="N498" i="11"/>
  <c r="N497" i="11"/>
  <c r="N496" i="11"/>
  <c r="N495" i="11"/>
  <c r="N494" i="11"/>
  <c r="N493" i="11"/>
  <c r="N492" i="11"/>
  <c r="N491" i="11"/>
  <c r="N490" i="11"/>
  <c r="N489" i="11"/>
  <c r="N488" i="11"/>
  <c r="N487" i="11"/>
  <c r="N486" i="11"/>
  <c r="N485" i="11"/>
  <c r="N484" i="11"/>
  <c r="N483" i="11"/>
  <c r="N482" i="11"/>
  <c r="N481" i="11"/>
  <c r="N480" i="11"/>
  <c r="N479" i="11"/>
  <c r="N478" i="11"/>
  <c r="N477" i="11"/>
  <c r="N476" i="11"/>
  <c r="N475" i="11"/>
  <c r="N474" i="11"/>
  <c r="N473" i="11"/>
  <c r="N472" i="11"/>
  <c r="N471" i="11"/>
  <c r="N470" i="11"/>
  <c r="N469" i="11"/>
  <c r="N468" i="11"/>
  <c r="N467" i="11"/>
  <c r="N466" i="11"/>
  <c r="N465" i="11"/>
  <c r="N464" i="11"/>
  <c r="N463" i="11"/>
  <c r="N462" i="11"/>
  <c r="N461" i="11"/>
  <c r="N460" i="11"/>
  <c r="N459" i="11"/>
  <c r="N458" i="11"/>
  <c r="N457" i="11"/>
  <c r="N456" i="11"/>
  <c r="N455" i="11"/>
  <c r="N454" i="11"/>
  <c r="N453" i="11"/>
  <c r="N452" i="11"/>
  <c r="N451" i="11"/>
  <c r="N450" i="11"/>
  <c r="N449" i="11"/>
  <c r="N448" i="11"/>
  <c r="N447" i="11"/>
  <c r="N446" i="11"/>
  <c r="N445" i="11"/>
  <c r="N444" i="11"/>
  <c r="N443" i="11"/>
  <c r="N442" i="11"/>
  <c r="N441" i="11"/>
  <c r="N440" i="11"/>
  <c r="N439" i="11"/>
  <c r="N438" i="11"/>
  <c r="N437" i="11"/>
  <c r="N436" i="11"/>
  <c r="N435" i="11"/>
  <c r="N434" i="11"/>
  <c r="N433" i="11"/>
  <c r="N432" i="11"/>
  <c r="N431" i="11"/>
  <c r="N430" i="11"/>
  <c r="N429" i="11"/>
  <c r="N428" i="11"/>
  <c r="N427" i="11"/>
  <c r="N426" i="11"/>
  <c r="N425" i="11"/>
  <c r="N424" i="11"/>
  <c r="N423" i="11"/>
  <c r="N422" i="11"/>
  <c r="N421" i="11"/>
  <c r="N420" i="11"/>
  <c r="N419" i="11"/>
  <c r="N418" i="11"/>
  <c r="N417" i="11"/>
  <c r="N416" i="11"/>
  <c r="N415" i="11"/>
  <c r="N414" i="11"/>
  <c r="N413" i="11"/>
  <c r="N412" i="11"/>
  <c r="N411" i="11"/>
  <c r="N410" i="11"/>
  <c r="N409" i="11"/>
  <c r="N408" i="11"/>
  <c r="N407" i="11"/>
  <c r="N406" i="11"/>
  <c r="N405" i="11"/>
  <c r="N404" i="11"/>
  <c r="N403" i="11"/>
  <c r="N402" i="11"/>
  <c r="N401" i="11"/>
  <c r="N400" i="11"/>
  <c r="N399" i="11"/>
  <c r="N398" i="11"/>
  <c r="N397" i="11"/>
  <c r="N396" i="11"/>
  <c r="N395" i="11"/>
  <c r="N394" i="11"/>
  <c r="N393" i="11"/>
  <c r="N392" i="11"/>
  <c r="N391" i="11"/>
  <c r="N390" i="11"/>
  <c r="N389" i="11"/>
  <c r="N388" i="11"/>
  <c r="N387" i="11"/>
  <c r="N386" i="11"/>
  <c r="N385" i="11"/>
  <c r="N384" i="11"/>
  <c r="N383" i="11"/>
  <c r="N382" i="11"/>
  <c r="N381" i="11"/>
  <c r="N380" i="11"/>
  <c r="N379" i="11"/>
  <c r="N378" i="11"/>
  <c r="N377" i="11"/>
  <c r="N376" i="11"/>
  <c r="N375" i="11"/>
  <c r="N374" i="11"/>
  <c r="N373" i="11"/>
  <c r="N372" i="11"/>
  <c r="N371" i="11"/>
  <c r="N370" i="11"/>
  <c r="N369" i="11"/>
  <c r="N368" i="11"/>
  <c r="N367" i="11"/>
  <c r="N366" i="11"/>
  <c r="N365" i="11"/>
  <c r="N364" i="11"/>
  <c r="N363" i="11"/>
  <c r="N362" i="11"/>
  <c r="N361" i="11"/>
  <c r="N360" i="11"/>
  <c r="N359" i="11"/>
  <c r="N358" i="11"/>
  <c r="N357" i="11"/>
  <c r="N356" i="11"/>
  <c r="N355" i="11"/>
  <c r="N354" i="11"/>
  <c r="N353" i="11"/>
  <c r="N352" i="11"/>
  <c r="N351" i="11"/>
  <c r="N350" i="11"/>
  <c r="N349" i="11"/>
  <c r="N348" i="11"/>
  <c r="N347" i="11"/>
  <c r="N346" i="11"/>
  <c r="N345" i="11"/>
  <c r="N344" i="11"/>
  <c r="N343" i="11"/>
  <c r="N342" i="11"/>
  <c r="N341" i="11"/>
  <c r="N340" i="11"/>
  <c r="N339" i="11"/>
  <c r="N338" i="11"/>
  <c r="N337" i="11"/>
  <c r="N336" i="11"/>
  <c r="N335" i="11"/>
  <c r="N334" i="11"/>
  <c r="N333" i="11"/>
  <c r="N332" i="11"/>
  <c r="N331" i="11"/>
  <c r="N330" i="11"/>
  <c r="N329" i="11"/>
  <c r="N328" i="11"/>
  <c r="N327" i="11"/>
  <c r="N326" i="11"/>
  <c r="N325" i="11"/>
  <c r="N324" i="11"/>
  <c r="N323" i="11"/>
  <c r="N322" i="11"/>
  <c r="N321" i="11"/>
  <c r="N320" i="11"/>
  <c r="N319" i="11"/>
  <c r="N318" i="11"/>
  <c r="N317" i="11"/>
  <c r="N316" i="11"/>
  <c r="N315" i="11"/>
  <c r="N314" i="11"/>
  <c r="N313" i="11"/>
  <c r="N312" i="11"/>
  <c r="N311" i="11"/>
  <c r="N310" i="11"/>
  <c r="N309" i="11"/>
  <c r="N308" i="11"/>
  <c r="N307" i="11"/>
  <c r="N306" i="11"/>
  <c r="N305" i="11"/>
  <c r="N304" i="11"/>
  <c r="N303" i="11"/>
  <c r="N302" i="11"/>
  <c r="N301" i="11"/>
  <c r="N300" i="11"/>
  <c r="N299" i="11"/>
  <c r="N298" i="11"/>
  <c r="N297" i="11"/>
  <c r="N296" i="11"/>
  <c r="N295" i="11"/>
  <c r="N294" i="11"/>
  <c r="N293" i="11"/>
  <c r="N292" i="11"/>
  <c r="N291" i="11"/>
  <c r="N290" i="11"/>
  <c r="N289" i="11"/>
  <c r="N288" i="11"/>
  <c r="N287" i="11"/>
  <c r="N286" i="11"/>
  <c r="N285" i="11"/>
  <c r="N284" i="11"/>
  <c r="N283" i="11"/>
  <c r="N282" i="11"/>
  <c r="N281" i="11"/>
  <c r="N280" i="11"/>
  <c r="N279" i="11"/>
  <c r="N278" i="11"/>
  <c r="N277" i="11"/>
  <c r="N276" i="11"/>
  <c r="N275" i="11"/>
  <c r="N274" i="11"/>
  <c r="N273" i="11"/>
  <c r="N272" i="11"/>
  <c r="N271" i="11"/>
  <c r="N270" i="11"/>
  <c r="N269" i="11"/>
  <c r="N268" i="11"/>
  <c r="N267" i="11"/>
  <c r="N266" i="11"/>
  <c r="N265" i="11"/>
  <c r="N264" i="11"/>
  <c r="N263" i="11"/>
  <c r="N262" i="11"/>
  <c r="N261" i="11"/>
  <c r="N260" i="11"/>
  <c r="N259" i="11"/>
  <c r="N258" i="11"/>
  <c r="N257" i="11"/>
  <c r="N256" i="11"/>
  <c r="N255" i="11"/>
  <c r="N254" i="11"/>
  <c r="N253" i="11"/>
  <c r="N252" i="11"/>
  <c r="G4" i="11"/>
  <c r="I4" i="11"/>
  <c r="L4" i="11"/>
  <c r="N4" i="11"/>
  <c r="G5" i="11"/>
  <c r="I5" i="11"/>
  <c r="L5" i="11"/>
  <c r="N5" i="11"/>
  <c r="G6" i="11"/>
  <c r="I6" i="11"/>
  <c r="L6" i="11"/>
  <c r="N6" i="11"/>
  <c r="G7" i="11"/>
  <c r="I7" i="11"/>
  <c r="L7" i="11"/>
  <c r="N7" i="11"/>
  <c r="G8" i="11"/>
  <c r="I8" i="11"/>
  <c r="L8" i="11"/>
  <c r="N8" i="11"/>
  <c r="G9" i="11"/>
  <c r="I9" i="11"/>
  <c r="L9" i="11"/>
  <c r="N9" i="11"/>
  <c r="G10" i="11"/>
  <c r="I10" i="11"/>
  <c r="L10" i="11"/>
  <c r="N10" i="11"/>
  <c r="G11" i="11"/>
  <c r="I11" i="11"/>
  <c r="L11" i="11"/>
  <c r="N11" i="11"/>
  <c r="G12" i="11"/>
  <c r="I12" i="11"/>
  <c r="L12" i="11"/>
  <c r="N12" i="11"/>
  <c r="G13" i="11"/>
  <c r="I13" i="11"/>
  <c r="L13" i="11"/>
  <c r="N13" i="11"/>
  <c r="G14" i="11"/>
  <c r="I14" i="11"/>
  <c r="L14" i="11"/>
  <c r="N14" i="11"/>
  <c r="G15" i="11"/>
  <c r="I15" i="11"/>
  <c r="L15" i="11"/>
  <c r="N15" i="11"/>
  <c r="G16" i="11"/>
  <c r="I16" i="11"/>
  <c r="L16" i="11"/>
  <c r="N16" i="11"/>
  <c r="G17" i="11"/>
  <c r="I17" i="11"/>
  <c r="L17" i="11"/>
  <c r="N17" i="11"/>
  <c r="G18" i="11"/>
  <c r="I18" i="11"/>
  <c r="L18" i="11"/>
  <c r="N18" i="11"/>
  <c r="G19" i="11"/>
  <c r="I19" i="11"/>
  <c r="L19" i="11"/>
  <c r="N19" i="11"/>
  <c r="G20" i="11"/>
  <c r="I20" i="11"/>
  <c r="L20" i="11"/>
  <c r="N20" i="11"/>
  <c r="G21" i="11"/>
  <c r="I21" i="11"/>
  <c r="L21" i="11"/>
  <c r="N21" i="11"/>
  <c r="G22" i="11"/>
  <c r="I22" i="11"/>
  <c r="L22" i="11"/>
  <c r="N22" i="11"/>
  <c r="G23" i="11"/>
  <c r="I23" i="11"/>
  <c r="L23" i="11"/>
  <c r="N23" i="11"/>
  <c r="G24" i="11"/>
  <c r="I24" i="11"/>
  <c r="L24" i="11"/>
  <c r="N24" i="11"/>
  <c r="G25" i="11"/>
  <c r="I25" i="11"/>
  <c r="L25" i="11"/>
  <c r="N25" i="11"/>
  <c r="G26" i="11"/>
  <c r="I26" i="11"/>
  <c r="L26" i="11"/>
  <c r="N26" i="11"/>
  <c r="G27" i="11"/>
  <c r="I27" i="11"/>
  <c r="L27" i="11"/>
  <c r="N27" i="11"/>
  <c r="G28" i="11"/>
  <c r="I28" i="11"/>
  <c r="L28" i="11"/>
  <c r="N28" i="11"/>
  <c r="G29" i="11"/>
  <c r="I29" i="11"/>
  <c r="L29" i="11"/>
  <c r="N29" i="11"/>
  <c r="G30" i="11"/>
  <c r="I30" i="11"/>
  <c r="L30" i="11"/>
  <c r="N30" i="11"/>
  <c r="G31" i="11"/>
  <c r="I31" i="11"/>
  <c r="L31" i="11"/>
  <c r="N31" i="11"/>
  <c r="G32" i="11"/>
  <c r="I32" i="11"/>
  <c r="L32" i="11"/>
  <c r="N32" i="11"/>
  <c r="G33" i="11"/>
  <c r="I33" i="11"/>
  <c r="L33" i="11"/>
  <c r="N33" i="11"/>
  <c r="G34" i="11"/>
  <c r="I34" i="11"/>
  <c r="L34" i="11"/>
  <c r="N34" i="11"/>
  <c r="G35" i="11"/>
  <c r="I35" i="11"/>
  <c r="L35" i="11"/>
  <c r="N35" i="11"/>
  <c r="G36" i="11"/>
  <c r="I36" i="11"/>
  <c r="L36" i="11"/>
  <c r="N36" i="11"/>
  <c r="G37" i="11"/>
  <c r="I37" i="11"/>
  <c r="L37" i="11"/>
  <c r="N37" i="11"/>
  <c r="G38" i="11"/>
  <c r="I38" i="11"/>
  <c r="L38" i="11"/>
  <c r="N38" i="11"/>
  <c r="G39" i="11"/>
  <c r="I39" i="11"/>
  <c r="L39" i="11"/>
  <c r="N39" i="11"/>
  <c r="G40" i="11"/>
  <c r="I40" i="11"/>
  <c r="L40" i="11"/>
  <c r="N40" i="11"/>
  <c r="G41" i="11"/>
  <c r="I41" i="11"/>
  <c r="L41" i="11"/>
  <c r="N41" i="11"/>
  <c r="G42" i="11"/>
  <c r="I42" i="11"/>
  <c r="L42" i="11"/>
  <c r="Q42" i="11" s="1"/>
  <c r="N42" i="11"/>
  <c r="G43" i="11"/>
  <c r="I43" i="11"/>
  <c r="L43" i="11"/>
  <c r="N43" i="11"/>
  <c r="G44" i="11"/>
  <c r="I44" i="11"/>
  <c r="L44" i="11"/>
  <c r="N44" i="11"/>
  <c r="G45" i="11"/>
  <c r="I45" i="11"/>
  <c r="L45" i="11"/>
  <c r="N45" i="11"/>
  <c r="G46" i="11"/>
  <c r="I46" i="11"/>
  <c r="L46" i="11"/>
  <c r="N46" i="11"/>
  <c r="G47" i="11"/>
  <c r="I47" i="11"/>
  <c r="L47" i="11"/>
  <c r="N47" i="11"/>
  <c r="G48" i="11"/>
  <c r="I48" i="11"/>
  <c r="L48" i="11"/>
  <c r="N48" i="11"/>
  <c r="G49" i="11"/>
  <c r="I49" i="11"/>
  <c r="L49" i="11"/>
  <c r="N49" i="11"/>
  <c r="G50" i="11"/>
  <c r="I50" i="11"/>
  <c r="L50" i="11"/>
  <c r="N50" i="11"/>
  <c r="G51" i="11"/>
  <c r="I51" i="11"/>
  <c r="L51" i="11"/>
  <c r="N51" i="11"/>
  <c r="G52" i="11"/>
  <c r="I52" i="11"/>
  <c r="L52" i="11"/>
  <c r="Q52" i="11" s="1"/>
  <c r="N52" i="11"/>
  <c r="G53" i="11"/>
  <c r="I53" i="11"/>
  <c r="L53" i="11"/>
  <c r="N53" i="11"/>
  <c r="G54" i="11"/>
  <c r="I54" i="11"/>
  <c r="L54" i="11"/>
  <c r="N54" i="11"/>
  <c r="G55" i="11"/>
  <c r="I55" i="11"/>
  <c r="L55" i="11"/>
  <c r="N55" i="11"/>
  <c r="G56" i="11"/>
  <c r="I56" i="11"/>
  <c r="L56" i="11"/>
  <c r="Q56" i="11" s="1"/>
  <c r="N56" i="11"/>
  <c r="G57" i="11"/>
  <c r="I57" i="11"/>
  <c r="L57" i="11"/>
  <c r="N57" i="11"/>
  <c r="G58" i="11"/>
  <c r="I58" i="11"/>
  <c r="L58" i="11"/>
  <c r="N58" i="11"/>
  <c r="G59" i="11"/>
  <c r="I59" i="11"/>
  <c r="L59" i="11"/>
  <c r="N59" i="11"/>
  <c r="G60" i="11"/>
  <c r="I60" i="11"/>
  <c r="L60" i="11"/>
  <c r="N60" i="11"/>
  <c r="G61" i="11"/>
  <c r="I61" i="11"/>
  <c r="L61" i="11"/>
  <c r="Q61" i="11" s="1"/>
  <c r="N61" i="11"/>
  <c r="G62" i="11"/>
  <c r="I62" i="11"/>
  <c r="L62" i="11"/>
  <c r="Q62" i="11" s="1"/>
  <c r="N62" i="11"/>
  <c r="G63" i="11"/>
  <c r="I63" i="11"/>
  <c r="L63" i="11"/>
  <c r="N63" i="11"/>
  <c r="G64" i="11"/>
  <c r="I64" i="11"/>
  <c r="L64" i="11"/>
  <c r="Q64" i="11" s="1"/>
  <c r="N64" i="11"/>
  <c r="G65" i="11"/>
  <c r="I65" i="11"/>
  <c r="L65" i="11"/>
  <c r="N65" i="11"/>
  <c r="G66" i="11"/>
  <c r="I66" i="11"/>
  <c r="L66" i="11"/>
  <c r="N66" i="11"/>
  <c r="G67" i="11"/>
  <c r="I67" i="11"/>
  <c r="L67" i="11"/>
  <c r="N67" i="11"/>
  <c r="G68" i="11"/>
  <c r="I68" i="11"/>
  <c r="L68" i="11"/>
  <c r="N68" i="11"/>
  <c r="G69" i="11"/>
  <c r="I69" i="11"/>
  <c r="L69" i="11"/>
  <c r="Q69" i="11" s="1"/>
  <c r="N69" i="11"/>
  <c r="G70" i="11"/>
  <c r="I70" i="11"/>
  <c r="L70" i="11"/>
  <c r="N70" i="11"/>
  <c r="G71" i="11"/>
  <c r="I71" i="11"/>
  <c r="L71" i="11"/>
  <c r="N71" i="11"/>
  <c r="G72" i="11"/>
  <c r="I72" i="11"/>
  <c r="L72" i="11"/>
  <c r="Q72" i="11" s="1"/>
  <c r="N72" i="11"/>
  <c r="G73" i="11"/>
  <c r="I73" i="11"/>
  <c r="L73" i="11"/>
  <c r="Q73" i="11" s="1"/>
  <c r="N73" i="11"/>
  <c r="G74" i="11"/>
  <c r="I74" i="11"/>
  <c r="L74" i="11"/>
  <c r="N74" i="11"/>
  <c r="G75" i="11"/>
  <c r="I75" i="11"/>
  <c r="L75" i="11"/>
  <c r="N75" i="11"/>
  <c r="G76" i="11"/>
  <c r="I76" i="11"/>
  <c r="L76" i="11"/>
  <c r="Q76" i="11" s="1"/>
  <c r="N76" i="11"/>
  <c r="G77" i="11"/>
  <c r="I77" i="11"/>
  <c r="L77" i="11"/>
  <c r="Q77" i="11" s="1"/>
  <c r="N77" i="11"/>
  <c r="G78" i="11"/>
  <c r="I78" i="11"/>
  <c r="L78" i="11"/>
  <c r="N78" i="11"/>
  <c r="G79" i="11"/>
  <c r="I79" i="11"/>
  <c r="L79" i="11"/>
  <c r="Q79" i="11" s="1"/>
  <c r="N79" i="11"/>
  <c r="G80" i="11"/>
  <c r="I80" i="11"/>
  <c r="L80" i="11"/>
  <c r="N80" i="11"/>
  <c r="G81" i="11"/>
  <c r="I81" i="11"/>
  <c r="L81" i="11"/>
  <c r="N81" i="11"/>
  <c r="G82" i="11"/>
  <c r="I82" i="11"/>
  <c r="L82" i="11"/>
  <c r="Q82" i="11" s="1"/>
  <c r="N82" i="11"/>
  <c r="G83" i="11"/>
  <c r="I83" i="11"/>
  <c r="L83" i="11"/>
  <c r="N83" i="11"/>
  <c r="G84" i="11"/>
  <c r="I84" i="11"/>
  <c r="L84" i="11"/>
  <c r="N84" i="11"/>
  <c r="G85" i="11"/>
  <c r="I85" i="11"/>
  <c r="L85" i="11"/>
  <c r="N85" i="11"/>
  <c r="G86" i="11"/>
  <c r="I86" i="11"/>
  <c r="L86" i="11"/>
  <c r="N86" i="11"/>
  <c r="G87" i="11"/>
  <c r="I87" i="11"/>
  <c r="L87" i="11"/>
  <c r="N87" i="11"/>
  <c r="G88" i="11"/>
  <c r="I88" i="11"/>
  <c r="L88" i="11"/>
  <c r="N88" i="11"/>
  <c r="G89" i="11"/>
  <c r="I89" i="11"/>
  <c r="L89" i="11"/>
  <c r="N89" i="11"/>
  <c r="G90" i="11"/>
  <c r="I90" i="11"/>
  <c r="L90" i="11"/>
  <c r="Q90" i="11" s="1"/>
  <c r="N90" i="11"/>
  <c r="G91" i="11"/>
  <c r="I91" i="11"/>
  <c r="L91" i="11"/>
  <c r="N91" i="11"/>
  <c r="G92" i="11"/>
  <c r="I92" i="11"/>
  <c r="L92" i="11"/>
  <c r="N92" i="11"/>
  <c r="G93" i="11"/>
  <c r="I93" i="11"/>
  <c r="L93" i="11"/>
  <c r="N93" i="11"/>
  <c r="G94" i="11"/>
  <c r="I94" i="11"/>
  <c r="L94" i="11"/>
  <c r="Q94" i="11" s="1"/>
  <c r="N94" i="11"/>
  <c r="G95" i="11"/>
  <c r="I95" i="11"/>
  <c r="L95" i="11"/>
  <c r="N95" i="11"/>
  <c r="G96" i="11"/>
  <c r="I96" i="11"/>
  <c r="L96" i="11"/>
  <c r="N96" i="11"/>
  <c r="G97" i="11"/>
  <c r="I97" i="11"/>
  <c r="L97" i="11"/>
  <c r="N97" i="11"/>
  <c r="G98" i="11"/>
  <c r="I98" i="11"/>
  <c r="L98" i="11"/>
  <c r="N98" i="11"/>
  <c r="G99" i="11"/>
  <c r="I99" i="11"/>
  <c r="L99" i="11"/>
  <c r="Q99" i="11" s="1"/>
  <c r="N99" i="11"/>
  <c r="G100" i="11"/>
  <c r="I100" i="11"/>
  <c r="L100" i="11"/>
  <c r="N100" i="11"/>
  <c r="G101" i="11"/>
  <c r="I101" i="11"/>
  <c r="L101" i="11"/>
  <c r="N101" i="11"/>
  <c r="G102" i="11"/>
  <c r="I102" i="11"/>
  <c r="L102" i="11"/>
  <c r="N102" i="11"/>
  <c r="G103" i="11"/>
  <c r="I103" i="11"/>
  <c r="L103" i="11"/>
  <c r="N103" i="11"/>
  <c r="G104" i="11"/>
  <c r="I104" i="11"/>
  <c r="L104" i="11"/>
  <c r="N104" i="11"/>
  <c r="G105" i="11"/>
  <c r="I105" i="11"/>
  <c r="L105" i="11"/>
  <c r="N105" i="11"/>
  <c r="G106" i="11"/>
  <c r="I106" i="11"/>
  <c r="L106" i="11"/>
  <c r="N106" i="11"/>
  <c r="G107" i="11"/>
  <c r="I107" i="11"/>
  <c r="L107" i="11"/>
  <c r="N107" i="11"/>
  <c r="G108" i="11"/>
  <c r="I108" i="11"/>
  <c r="L108" i="11"/>
  <c r="Q108" i="11" s="1"/>
  <c r="N108" i="11"/>
  <c r="G109" i="11"/>
  <c r="I109" i="11"/>
  <c r="L109" i="11"/>
  <c r="N109" i="11"/>
  <c r="G110" i="11"/>
  <c r="I110" i="11"/>
  <c r="L110" i="11"/>
  <c r="Q110" i="11" s="1"/>
  <c r="N110" i="11"/>
  <c r="G111" i="11"/>
  <c r="I111" i="11"/>
  <c r="L111" i="11"/>
  <c r="N111" i="11"/>
  <c r="G112" i="11"/>
  <c r="I112" i="11"/>
  <c r="L112" i="11"/>
  <c r="N112" i="11"/>
  <c r="G113" i="11"/>
  <c r="I113" i="11"/>
  <c r="L113" i="11"/>
  <c r="N113" i="11"/>
  <c r="G114" i="11"/>
  <c r="I114" i="11"/>
  <c r="L114" i="11"/>
  <c r="Q114" i="11" s="1"/>
  <c r="N114" i="11"/>
  <c r="G115" i="11"/>
  <c r="I115" i="11"/>
  <c r="L115" i="11"/>
  <c r="N115" i="11"/>
  <c r="G116" i="11"/>
  <c r="I116" i="11"/>
  <c r="L116" i="11"/>
  <c r="Q116" i="11" s="1"/>
  <c r="N116" i="11"/>
  <c r="G117" i="11"/>
  <c r="I117" i="11"/>
  <c r="L117" i="11"/>
  <c r="Q117" i="11" s="1"/>
  <c r="N117" i="11"/>
  <c r="G118" i="11"/>
  <c r="I118" i="11"/>
  <c r="L118" i="11"/>
  <c r="N118" i="11"/>
  <c r="G119" i="11"/>
  <c r="I119" i="11"/>
  <c r="L119" i="11"/>
  <c r="Q119" i="11" s="1"/>
  <c r="N119" i="11"/>
  <c r="G120" i="11"/>
  <c r="I120" i="11"/>
  <c r="L120" i="11"/>
  <c r="Q120" i="11" s="1"/>
  <c r="N120" i="11"/>
  <c r="G121" i="11"/>
  <c r="I121" i="11"/>
  <c r="L121" i="11"/>
  <c r="N121" i="11"/>
  <c r="G122" i="11"/>
  <c r="I122" i="11"/>
  <c r="L122" i="11"/>
  <c r="N122" i="11"/>
  <c r="G123" i="11"/>
  <c r="I123" i="11"/>
  <c r="L123" i="11"/>
  <c r="N123" i="11"/>
  <c r="G124" i="11"/>
  <c r="I124" i="11"/>
  <c r="L124" i="11"/>
  <c r="N124" i="11"/>
  <c r="G125" i="11"/>
  <c r="I125" i="11"/>
  <c r="L125" i="11"/>
  <c r="N125" i="11"/>
  <c r="G126" i="11"/>
  <c r="I126" i="11"/>
  <c r="L126" i="11"/>
  <c r="N126" i="11"/>
  <c r="G127" i="11"/>
  <c r="I127" i="11"/>
  <c r="L127" i="11"/>
  <c r="N127" i="11"/>
  <c r="G128" i="11"/>
  <c r="I128" i="11"/>
  <c r="L128" i="11"/>
  <c r="Q128" i="11" s="1"/>
  <c r="N128" i="11"/>
  <c r="G129" i="11"/>
  <c r="I129" i="11"/>
  <c r="L129" i="11"/>
  <c r="N129" i="11"/>
  <c r="G130" i="11"/>
  <c r="I130" i="11"/>
  <c r="L130" i="11"/>
  <c r="N130" i="11"/>
  <c r="G131" i="11"/>
  <c r="I131" i="11"/>
  <c r="L131" i="11"/>
  <c r="N131" i="11"/>
  <c r="G132" i="11"/>
  <c r="I132" i="11"/>
  <c r="L132" i="11"/>
  <c r="N132" i="11"/>
  <c r="G133" i="11"/>
  <c r="I133" i="11"/>
  <c r="L133" i="11"/>
  <c r="N133" i="11"/>
  <c r="G134" i="11"/>
  <c r="I134" i="11"/>
  <c r="L134" i="11"/>
  <c r="N134" i="11"/>
  <c r="G135" i="11"/>
  <c r="I135" i="11"/>
  <c r="L135" i="11"/>
  <c r="N135" i="11"/>
  <c r="G136" i="11"/>
  <c r="I136" i="11"/>
  <c r="L136" i="11"/>
  <c r="N136" i="11"/>
  <c r="G137" i="11"/>
  <c r="I137" i="11"/>
  <c r="L137" i="11"/>
  <c r="N137" i="11"/>
  <c r="G138" i="11"/>
  <c r="I138" i="11"/>
  <c r="L138" i="11"/>
  <c r="N138" i="11"/>
  <c r="G139" i="11"/>
  <c r="I139" i="11"/>
  <c r="L139" i="11"/>
  <c r="N139" i="11"/>
  <c r="G140" i="11"/>
  <c r="I140" i="11"/>
  <c r="L140" i="11"/>
  <c r="N140" i="11"/>
  <c r="G141" i="11"/>
  <c r="I141" i="11"/>
  <c r="L141" i="11"/>
  <c r="Q141" i="11" s="1"/>
  <c r="N141" i="11"/>
  <c r="G142" i="11"/>
  <c r="I142" i="11"/>
  <c r="L142" i="11"/>
  <c r="N142" i="11"/>
  <c r="G143" i="11"/>
  <c r="I143" i="11"/>
  <c r="L143" i="11"/>
  <c r="N143" i="11"/>
  <c r="G144" i="11"/>
  <c r="I144" i="11"/>
  <c r="L144" i="11"/>
  <c r="N144" i="11"/>
  <c r="G145" i="11"/>
  <c r="I145" i="11"/>
  <c r="L145" i="11"/>
  <c r="Q145" i="11" s="1"/>
  <c r="N145" i="11"/>
  <c r="G146" i="11"/>
  <c r="I146" i="11"/>
  <c r="L146" i="11"/>
  <c r="N146" i="11"/>
  <c r="G147" i="11"/>
  <c r="I147" i="11"/>
  <c r="L147" i="11"/>
  <c r="N147" i="11"/>
  <c r="G148" i="11"/>
  <c r="I148" i="11"/>
  <c r="L148" i="11"/>
  <c r="N148" i="11"/>
  <c r="G149" i="11"/>
  <c r="I149" i="11"/>
  <c r="L149" i="11"/>
  <c r="N149" i="11"/>
  <c r="G150" i="11"/>
  <c r="I150" i="11"/>
  <c r="L150" i="11"/>
  <c r="N150" i="11"/>
  <c r="G151" i="11"/>
  <c r="I151" i="11"/>
  <c r="L151" i="11"/>
  <c r="N151" i="11"/>
  <c r="G152" i="11"/>
  <c r="I152" i="11"/>
  <c r="L152" i="11"/>
  <c r="N152" i="11"/>
  <c r="G153" i="11"/>
  <c r="I153" i="11"/>
  <c r="L153" i="11"/>
  <c r="N153" i="11"/>
  <c r="G154" i="11"/>
  <c r="I154" i="11"/>
  <c r="L154" i="11"/>
  <c r="N154" i="11"/>
  <c r="G155" i="11"/>
  <c r="I155" i="11"/>
  <c r="L155" i="11"/>
  <c r="Q155" i="11" s="1"/>
  <c r="N155" i="11"/>
  <c r="G156" i="11"/>
  <c r="I156" i="11"/>
  <c r="L156" i="11"/>
  <c r="N156" i="11"/>
  <c r="G157" i="11"/>
  <c r="I157" i="11"/>
  <c r="L157" i="11"/>
  <c r="N157" i="11"/>
  <c r="G158" i="11"/>
  <c r="I158" i="11"/>
  <c r="L158" i="11"/>
  <c r="N158" i="11"/>
  <c r="G159" i="11"/>
  <c r="I159" i="11"/>
  <c r="L159" i="11"/>
  <c r="Q159" i="11" s="1"/>
  <c r="N159" i="11"/>
  <c r="G160" i="11"/>
  <c r="I160" i="11"/>
  <c r="L160" i="11"/>
  <c r="N160" i="11"/>
  <c r="G161" i="11"/>
  <c r="I161" i="11"/>
  <c r="L161" i="11"/>
  <c r="N161" i="11"/>
  <c r="G162" i="11"/>
  <c r="I162" i="11"/>
  <c r="L162" i="11"/>
  <c r="N162" i="11"/>
  <c r="G163" i="11"/>
  <c r="I163" i="11"/>
  <c r="L163" i="11"/>
  <c r="Q163" i="11" s="1"/>
  <c r="N163" i="11"/>
  <c r="G164" i="11"/>
  <c r="I164" i="11"/>
  <c r="L164" i="11"/>
  <c r="N164" i="11"/>
  <c r="G165" i="11"/>
  <c r="I165" i="11"/>
  <c r="L165" i="11"/>
  <c r="Q165" i="11" s="1"/>
  <c r="N165" i="11"/>
  <c r="G166" i="11"/>
  <c r="I166" i="11"/>
  <c r="L166" i="11"/>
  <c r="N166" i="11"/>
  <c r="G167" i="11"/>
  <c r="I167" i="11"/>
  <c r="L167" i="11"/>
  <c r="N167" i="11"/>
  <c r="G168" i="11"/>
  <c r="I168" i="11"/>
  <c r="L168" i="11"/>
  <c r="N168" i="11"/>
  <c r="G169" i="11"/>
  <c r="I169" i="11"/>
  <c r="L169" i="11"/>
  <c r="N169" i="11"/>
  <c r="G170" i="11"/>
  <c r="I170" i="11"/>
  <c r="L170" i="11"/>
  <c r="N170" i="11"/>
  <c r="G171" i="11"/>
  <c r="I171" i="11"/>
  <c r="L171" i="11"/>
  <c r="Q171" i="11" s="1"/>
  <c r="N171" i="11"/>
  <c r="G172" i="11"/>
  <c r="I172" i="11"/>
  <c r="L172" i="11"/>
  <c r="N172" i="11"/>
  <c r="G173" i="11"/>
  <c r="I173" i="11"/>
  <c r="L173" i="11"/>
  <c r="N173" i="11"/>
  <c r="G174" i="11"/>
  <c r="I174" i="11"/>
  <c r="L174" i="11"/>
  <c r="Q174" i="11" s="1"/>
  <c r="N174" i="11"/>
  <c r="G175" i="11"/>
  <c r="I175" i="11"/>
  <c r="L175" i="11"/>
  <c r="N175" i="11"/>
  <c r="G176" i="11"/>
  <c r="I176" i="11"/>
  <c r="L176" i="11"/>
  <c r="Q176" i="11" s="1"/>
  <c r="N176" i="11"/>
  <c r="G177" i="11"/>
  <c r="I177" i="11"/>
  <c r="L177" i="11"/>
  <c r="N177" i="11"/>
  <c r="G178" i="11"/>
  <c r="I178" i="11"/>
  <c r="L178" i="11"/>
  <c r="N178" i="11"/>
  <c r="G179" i="11"/>
  <c r="I179" i="11"/>
  <c r="L179" i="11"/>
  <c r="N179" i="11"/>
  <c r="G180" i="11"/>
  <c r="I180" i="11"/>
  <c r="L180" i="11"/>
  <c r="N180" i="11"/>
  <c r="G181" i="11"/>
  <c r="I181" i="11"/>
  <c r="L181" i="11"/>
  <c r="Q181" i="11" s="1"/>
  <c r="N181" i="11"/>
  <c r="G182" i="11"/>
  <c r="I182" i="11"/>
  <c r="L182" i="11"/>
  <c r="N182" i="11"/>
  <c r="G183" i="11"/>
  <c r="I183" i="11"/>
  <c r="L183" i="11"/>
  <c r="Q183" i="11" s="1"/>
  <c r="N183" i="11"/>
  <c r="G184" i="11"/>
  <c r="I184" i="11"/>
  <c r="L184" i="11"/>
  <c r="N184" i="11"/>
  <c r="G185" i="11"/>
  <c r="I185" i="11"/>
  <c r="L185" i="11"/>
  <c r="N185" i="11"/>
  <c r="G186" i="11"/>
  <c r="I186" i="11"/>
  <c r="L186" i="11"/>
  <c r="Q186" i="11" s="1"/>
  <c r="N186" i="11"/>
  <c r="G187" i="11"/>
  <c r="I187" i="11"/>
  <c r="L187" i="11"/>
  <c r="N187" i="11"/>
  <c r="G188" i="11"/>
  <c r="I188" i="11"/>
  <c r="L188" i="11"/>
  <c r="N188" i="11"/>
  <c r="G189" i="11"/>
  <c r="I189" i="11"/>
  <c r="L189" i="11"/>
  <c r="N189" i="11"/>
  <c r="G190" i="11"/>
  <c r="I190" i="11"/>
  <c r="L190" i="11"/>
  <c r="N190" i="11"/>
  <c r="G191" i="11"/>
  <c r="I191" i="11"/>
  <c r="L191" i="11"/>
  <c r="N191" i="11"/>
  <c r="G192" i="11"/>
  <c r="I192" i="11"/>
  <c r="L192" i="11"/>
  <c r="Q192" i="11" s="1"/>
  <c r="N192" i="11"/>
  <c r="G193" i="11"/>
  <c r="I193" i="11"/>
  <c r="L193" i="11"/>
  <c r="N193" i="11"/>
  <c r="G194" i="11"/>
  <c r="I194" i="11"/>
  <c r="L194" i="11"/>
  <c r="Q194" i="11" s="1"/>
  <c r="N194" i="11"/>
  <c r="G195" i="11"/>
  <c r="I195" i="11"/>
  <c r="L195" i="11"/>
  <c r="N195" i="11"/>
  <c r="G196" i="11"/>
  <c r="I196" i="11"/>
  <c r="L196" i="11"/>
  <c r="N196" i="11"/>
  <c r="G197" i="11"/>
  <c r="I197" i="11"/>
  <c r="L197" i="11"/>
  <c r="N197" i="11"/>
  <c r="G198" i="11"/>
  <c r="I198" i="11"/>
  <c r="L198" i="11"/>
  <c r="N198" i="11"/>
  <c r="G199" i="11"/>
  <c r="I199" i="11"/>
  <c r="L199" i="11"/>
  <c r="N199" i="11"/>
  <c r="G200" i="11"/>
  <c r="I200" i="11"/>
  <c r="L200" i="11"/>
  <c r="N200" i="11"/>
  <c r="G201" i="11"/>
  <c r="I201" i="11"/>
  <c r="L201" i="11"/>
  <c r="N201" i="11"/>
  <c r="G202" i="11"/>
  <c r="I202" i="11"/>
  <c r="L202" i="11"/>
  <c r="N202" i="11"/>
  <c r="G203" i="11"/>
  <c r="I203" i="11"/>
  <c r="L203" i="11"/>
  <c r="N203" i="11"/>
  <c r="G204" i="11"/>
  <c r="I204" i="11"/>
  <c r="L204" i="11"/>
  <c r="Q204" i="11" s="1"/>
  <c r="N204" i="11"/>
  <c r="G205" i="11"/>
  <c r="I205" i="11"/>
  <c r="L205" i="11"/>
  <c r="N205" i="11"/>
  <c r="G206" i="11"/>
  <c r="I206" i="11"/>
  <c r="L206" i="11"/>
  <c r="N206" i="11"/>
  <c r="G207" i="11"/>
  <c r="I207" i="11"/>
  <c r="L207" i="11"/>
  <c r="N207" i="11"/>
  <c r="G208" i="11"/>
  <c r="I208" i="11"/>
  <c r="L208" i="11"/>
  <c r="N208" i="11"/>
  <c r="G209" i="11"/>
  <c r="I209" i="11"/>
  <c r="L209" i="11"/>
  <c r="N209" i="11"/>
  <c r="G210" i="11"/>
  <c r="I210" i="11"/>
  <c r="L210" i="11"/>
  <c r="N210" i="11"/>
  <c r="G211" i="11"/>
  <c r="I211" i="11"/>
  <c r="L211" i="11"/>
  <c r="N211" i="11"/>
  <c r="G212" i="11"/>
  <c r="I212" i="11"/>
  <c r="L212" i="11"/>
  <c r="N212" i="11"/>
  <c r="G213" i="11"/>
  <c r="I213" i="11"/>
  <c r="L213" i="11"/>
  <c r="N213" i="11"/>
  <c r="G214" i="11"/>
  <c r="I214" i="11"/>
  <c r="L214" i="11"/>
  <c r="G215" i="11"/>
  <c r="L215" i="11"/>
  <c r="G216" i="11"/>
  <c r="L216" i="11"/>
  <c r="G217" i="11"/>
  <c r="L217" i="11"/>
  <c r="G218" i="11"/>
  <c r="L218" i="11"/>
  <c r="G219" i="11"/>
  <c r="L219" i="11"/>
  <c r="G220" i="11"/>
  <c r="L220" i="11"/>
  <c r="G221" i="11"/>
  <c r="L221" i="11"/>
  <c r="G222" i="11"/>
  <c r="L222" i="11"/>
  <c r="G223" i="11"/>
  <c r="L223" i="11"/>
  <c r="G224" i="11"/>
  <c r="L224" i="11"/>
  <c r="Q224" i="11" s="1"/>
  <c r="I225" i="11"/>
  <c r="N225" i="11"/>
  <c r="I226" i="11"/>
  <c r="N226" i="11"/>
  <c r="I227" i="11"/>
  <c r="N227" i="11"/>
  <c r="I228" i="11"/>
  <c r="N228" i="11"/>
  <c r="I229" i="11"/>
  <c r="N229" i="11"/>
  <c r="I230" i="11"/>
  <c r="N230" i="11"/>
  <c r="I231" i="11"/>
  <c r="N231" i="11"/>
  <c r="I232" i="11"/>
  <c r="N232" i="11"/>
  <c r="G233" i="11"/>
  <c r="L233" i="11"/>
  <c r="G234" i="11"/>
  <c r="L234" i="11"/>
  <c r="G235" i="11"/>
  <c r="L235" i="11"/>
  <c r="G236" i="11"/>
  <c r="L236" i="11"/>
  <c r="G237" i="11"/>
  <c r="L237" i="11"/>
  <c r="G238" i="11"/>
  <c r="L238" i="11"/>
  <c r="Q238" i="11" s="1"/>
  <c r="I239" i="11"/>
  <c r="N239" i="11"/>
  <c r="I240" i="11"/>
  <c r="N240" i="11"/>
  <c r="G241" i="11"/>
  <c r="L241" i="11"/>
  <c r="G242" i="11"/>
  <c r="L242" i="11"/>
  <c r="G243" i="11"/>
  <c r="L243" i="11"/>
  <c r="G244" i="11"/>
  <c r="L244" i="11"/>
  <c r="G245" i="11"/>
  <c r="L245" i="11"/>
  <c r="G246" i="11"/>
  <c r="L246" i="11"/>
  <c r="G247" i="11"/>
  <c r="L247" i="11"/>
  <c r="G248" i="11"/>
  <c r="L248" i="11"/>
  <c r="G249" i="11"/>
  <c r="L249" i="11"/>
  <c r="G250" i="11"/>
  <c r="L250" i="11"/>
  <c r="G251" i="11"/>
  <c r="L251" i="11"/>
  <c r="Q251" i="11" s="1"/>
  <c r="N214" i="11"/>
  <c r="I215" i="11"/>
  <c r="N215" i="11"/>
  <c r="I216" i="11"/>
  <c r="N216" i="11"/>
  <c r="I217" i="11"/>
  <c r="N217" i="11"/>
  <c r="I218" i="11"/>
  <c r="N218" i="11"/>
  <c r="I219" i="11"/>
  <c r="N219" i="11"/>
  <c r="I220" i="11"/>
  <c r="N220" i="11"/>
  <c r="I221" i="11"/>
  <c r="N221" i="11"/>
  <c r="I222" i="11"/>
  <c r="N222" i="11"/>
  <c r="I223" i="11"/>
  <c r="N223" i="11"/>
  <c r="I224" i="11"/>
  <c r="N224" i="11"/>
  <c r="G225" i="11"/>
  <c r="L225" i="11"/>
  <c r="G226" i="11"/>
  <c r="L226" i="11"/>
  <c r="G227" i="11"/>
  <c r="L227" i="11"/>
  <c r="G228" i="11"/>
  <c r="L228" i="11"/>
  <c r="G229" i="11"/>
  <c r="L229" i="11"/>
  <c r="G230" i="11"/>
  <c r="L230" i="11"/>
  <c r="G231" i="11"/>
  <c r="L231" i="11"/>
  <c r="G232" i="11"/>
  <c r="L232" i="11"/>
  <c r="Q232" i="11" s="1"/>
  <c r="I233" i="11"/>
  <c r="N233" i="11"/>
  <c r="I234" i="11"/>
  <c r="N234" i="11"/>
  <c r="I235" i="11"/>
  <c r="N235" i="11"/>
  <c r="I236" i="11"/>
  <c r="N236" i="11"/>
  <c r="I237" i="11"/>
  <c r="N237" i="11"/>
  <c r="I238" i="11"/>
  <c r="N238" i="11"/>
  <c r="G239" i="11"/>
  <c r="L239" i="11"/>
  <c r="G240" i="11"/>
  <c r="L240" i="11"/>
  <c r="Q240" i="11" s="1"/>
  <c r="I241" i="11"/>
  <c r="N241" i="11"/>
  <c r="I242" i="11"/>
  <c r="N242" i="11"/>
  <c r="I243" i="11"/>
  <c r="N243" i="11"/>
  <c r="I244" i="11"/>
  <c r="N244" i="11"/>
  <c r="I245" i="11"/>
  <c r="N245" i="11"/>
  <c r="I246" i="11"/>
  <c r="N246" i="11"/>
  <c r="I247" i="11"/>
  <c r="N247" i="11"/>
  <c r="I248" i="11"/>
  <c r="N248" i="11"/>
  <c r="I249" i="11"/>
  <c r="N249" i="11"/>
  <c r="I250" i="11"/>
  <c r="N250" i="11"/>
  <c r="I251" i="11"/>
  <c r="N251" i="11"/>
  <c r="I61" i="7"/>
  <c r="I63" i="7" s="1"/>
  <c r="K47" i="7"/>
  <c r="K51" i="7" s="1"/>
  <c r="J51" i="7" l="1"/>
  <c r="L46" i="7"/>
  <c r="M46" i="7"/>
  <c r="N51" i="7"/>
  <c r="L47" i="7"/>
  <c r="M47" i="7"/>
  <c r="D9" i="10"/>
  <c r="D15" i="10" s="1"/>
  <c r="M51" i="7" l="1"/>
  <c r="L51" i="7"/>
  <c r="G42" i="8"/>
  <c r="H42" i="8" s="1"/>
  <c r="I42" i="8" s="1"/>
  <c r="J42" i="8" s="1"/>
  <c r="K42" i="8" s="1"/>
  <c r="L42" i="8" s="1"/>
  <c r="G41" i="8"/>
  <c r="H41" i="8" s="1"/>
  <c r="I41" i="8" s="1"/>
  <c r="J41" i="8" s="1"/>
  <c r="K41" i="8" s="1"/>
  <c r="L41" i="8" s="1"/>
  <c r="G40" i="8"/>
  <c r="H40" i="8" s="1"/>
  <c r="I40" i="8" s="1"/>
  <c r="J40" i="8" s="1"/>
  <c r="K40" i="8" s="1"/>
  <c r="L40" i="8" s="1"/>
  <c r="G39" i="8"/>
  <c r="H39" i="8" s="1"/>
  <c r="I39" i="8" s="1"/>
  <c r="J39" i="8" s="1"/>
  <c r="K39" i="8" s="1"/>
  <c r="L39" i="8" s="1"/>
  <c r="G38" i="8"/>
  <c r="H38" i="8" s="1"/>
  <c r="I38" i="8" s="1"/>
  <c r="J38" i="8" s="1"/>
  <c r="K38" i="8" s="1"/>
  <c r="L38" i="8" s="1"/>
  <c r="G37" i="8"/>
  <c r="H37" i="8" s="1"/>
  <c r="I37" i="8" s="1"/>
  <c r="J37" i="8" s="1"/>
  <c r="K37" i="8" s="1"/>
  <c r="L37" i="8" s="1"/>
  <c r="G36" i="8"/>
  <c r="H36" i="8" s="1"/>
  <c r="I36" i="8" s="1"/>
  <c r="J36" i="8" s="1"/>
  <c r="K36" i="8" s="1"/>
  <c r="L36" i="8" s="1"/>
  <c r="G35" i="8"/>
  <c r="H35" i="8" s="1"/>
  <c r="I35" i="8" s="1"/>
  <c r="J35" i="8" s="1"/>
  <c r="K35" i="8" s="1"/>
  <c r="L35" i="8" s="1"/>
  <c r="G33" i="8"/>
  <c r="H33" i="8" s="1"/>
  <c r="I33" i="8" s="1"/>
  <c r="J33" i="8" s="1"/>
  <c r="K33" i="8" s="1"/>
  <c r="L33" i="8" s="1"/>
  <c r="G32" i="8"/>
  <c r="H32" i="8" s="1"/>
  <c r="I32" i="8" s="1"/>
  <c r="J32" i="8" s="1"/>
  <c r="K32" i="8" s="1"/>
  <c r="L32" i="8" s="1"/>
  <c r="G31" i="8"/>
  <c r="H31" i="8" s="1"/>
  <c r="I31" i="8" s="1"/>
  <c r="J31" i="8" s="1"/>
  <c r="K31" i="8" s="1"/>
  <c r="L31" i="8" s="1"/>
  <c r="G30" i="8"/>
  <c r="H30" i="8" s="1"/>
  <c r="I30" i="8" s="1"/>
  <c r="J30" i="8" s="1"/>
  <c r="K30" i="8" s="1"/>
  <c r="L30" i="8" s="1"/>
  <c r="G29" i="8"/>
  <c r="H29" i="8" s="1"/>
  <c r="I29" i="8" s="1"/>
  <c r="J29" i="8" s="1"/>
  <c r="K29" i="8" s="1"/>
  <c r="L29" i="8" s="1"/>
  <c r="G28" i="8"/>
  <c r="H28" i="8" s="1"/>
  <c r="I28" i="8" s="1"/>
  <c r="J28" i="8" s="1"/>
  <c r="K28" i="8" s="1"/>
  <c r="L28" i="8" s="1"/>
  <c r="G27" i="8"/>
  <c r="H27" i="8" s="1"/>
  <c r="I27" i="8" s="1"/>
  <c r="J27" i="8" s="1"/>
  <c r="K27" i="8" s="1"/>
  <c r="L27" i="8" s="1"/>
  <c r="G26" i="8"/>
  <c r="H26" i="8" s="1"/>
  <c r="I26" i="8" s="1"/>
  <c r="J26" i="8" s="1"/>
  <c r="K26" i="8" s="1"/>
  <c r="L26" i="8" s="1"/>
  <c r="I44" i="9" l="1"/>
  <c r="H44" i="9"/>
  <c r="G44" i="9"/>
  <c r="F44" i="9"/>
  <c r="E44" i="9"/>
  <c r="D44" i="9"/>
  <c r="I27" i="9"/>
  <c r="H27" i="9"/>
  <c r="G27" i="9"/>
  <c r="F27" i="9"/>
  <c r="E27" i="9"/>
  <c r="D27" i="9"/>
  <c r="AC76" i="8"/>
  <c r="Z76" i="8"/>
  <c r="W76" i="8"/>
  <c r="T76" i="8"/>
  <c r="Q76" i="8"/>
  <c r="N76" i="8"/>
  <c r="G74" i="8"/>
  <c r="G73" i="8"/>
  <c r="G70" i="8"/>
  <c r="G69" i="8"/>
  <c r="E76" i="8"/>
  <c r="AC64" i="8"/>
  <c r="Z64" i="8"/>
  <c r="W64" i="8"/>
  <c r="T64" i="8"/>
  <c r="Q64" i="8"/>
  <c r="N64" i="8"/>
  <c r="AC57" i="8"/>
  <c r="Z57" i="8"/>
  <c r="W57" i="8"/>
  <c r="T57" i="8"/>
  <c r="Q57" i="8"/>
  <c r="N57" i="8"/>
  <c r="F57" i="8"/>
  <c r="E57" i="8"/>
  <c r="D57" i="8"/>
  <c r="O56" i="8"/>
  <c r="R56" i="8"/>
  <c r="O55" i="8"/>
  <c r="U55" i="8"/>
  <c r="O54" i="8"/>
  <c r="U54" i="8"/>
  <c r="O53" i="8"/>
  <c r="X53" i="8"/>
  <c r="R53" i="8"/>
  <c r="O52" i="8"/>
  <c r="U52" i="8"/>
  <c r="O51" i="8"/>
  <c r="R51" i="8"/>
  <c r="O50" i="8"/>
  <c r="U50" i="8"/>
  <c r="O49" i="8"/>
  <c r="R49" i="8"/>
  <c r="O48" i="8"/>
  <c r="U48" i="8"/>
  <c r="O47" i="8"/>
  <c r="R47" i="8"/>
  <c r="O46" i="8"/>
  <c r="U46" i="8"/>
  <c r="N43" i="8"/>
  <c r="G34" i="8"/>
  <c r="H34" i="8" s="1"/>
  <c r="I34" i="8" s="1"/>
  <c r="J34" i="8" s="1"/>
  <c r="K34" i="8" s="1"/>
  <c r="L34" i="8" s="1"/>
  <c r="F43" i="8"/>
  <c r="E43" i="8"/>
  <c r="D43" i="8"/>
  <c r="AC23" i="8"/>
  <c r="Z23" i="8"/>
  <c r="W23" i="8"/>
  <c r="T23" i="8"/>
  <c r="Q23" i="8"/>
  <c r="N23" i="8"/>
  <c r="D23" i="8"/>
  <c r="G22" i="8"/>
  <c r="H22" i="8" s="1"/>
  <c r="I22" i="8" s="1"/>
  <c r="J22" i="8" s="1"/>
  <c r="K22" i="8" s="1"/>
  <c r="L22" i="8" s="1"/>
  <c r="G21" i="8"/>
  <c r="H21" i="8" s="1"/>
  <c r="I21" i="8" s="1"/>
  <c r="J21" i="8" s="1"/>
  <c r="K21" i="8" s="1"/>
  <c r="L21" i="8" s="1"/>
  <c r="G19" i="8"/>
  <c r="H19" i="8" s="1"/>
  <c r="I19" i="8" s="1"/>
  <c r="J19" i="8" s="1"/>
  <c r="K19" i="8" s="1"/>
  <c r="L19" i="8" s="1"/>
  <c r="K6" i="5"/>
  <c r="Q6" i="5" s="1"/>
  <c r="K5" i="5"/>
  <c r="AI161" i="5"/>
  <c r="AI140" i="5"/>
  <c r="AI139" i="5"/>
  <c r="AI126" i="5"/>
  <c r="AI125" i="5"/>
  <c r="AI124" i="5"/>
  <c r="AI123" i="5"/>
  <c r="AI122" i="5"/>
  <c r="AI121" i="5"/>
  <c r="AC161" i="5"/>
  <c r="AC140" i="5"/>
  <c r="AC139" i="5"/>
  <c r="AC126" i="5"/>
  <c r="AC125" i="5"/>
  <c r="AC124" i="5"/>
  <c r="AC123" i="5"/>
  <c r="AC122" i="5"/>
  <c r="AC121" i="5"/>
  <c r="W161" i="5"/>
  <c r="W162" i="5" s="1"/>
  <c r="W140" i="5"/>
  <c r="W139" i="5"/>
  <c r="W126" i="5"/>
  <c r="W125" i="5"/>
  <c r="W124" i="5"/>
  <c r="W123" i="5"/>
  <c r="W122" i="5"/>
  <c r="W121" i="5"/>
  <c r="Q161" i="5"/>
  <c r="Q162" i="5" s="1"/>
  <c r="Q140" i="5"/>
  <c r="Q139" i="5"/>
  <c r="Q126" i="5"/>
  <c r="Q125" i="5"/>
  <c r="Q124" i="5"/>
  <c r="Q123" i="5"/>
  <c r="Q122" i="5"/>
  <c r="Q121" i="5"/>
  <c r="K161" i="5"/>
  <c r="K162" i="5" s="1"/>
  <c r="K140" i="5"/>
  <c r="K139" i="5"/>
  <c r="K126" i="5"/>
  <c r="K125" i="5"/>
  <c r="K124" i="5"/>
  <c r="K123" i="5"/>
  <c r="K122" i="5"/>
  <c r="K121" i="5"/>
  <c r="E161" i="5"/>
  <c r="E140" i="5"/>
  <c r="E139" i="5"/>
  <c r="E126" i="5"/>
  <c r="E125" i="5"/>
  <c r="E124" i="5"/>
  <c r="E123" i="5"/>
  <c r="E122" i="5"/>
  <c r="E121" i="5"/>
  <c r="AI31" i="5"/>
  <c r="AC31" i="5"/>
  <c r="W31" i="5"/>
  <c r="Q31" i="5"/>
  <c r="K31" i="5"/>
  <c r="E31" i="5"/>
  <c r="AG24" i="5"/>
  <c r="AG112" i="5" s="1"/>
  <c r="AA24" i="5"/>
  <c r="AA112" i="5" s="1"/>
  <c r="U24" i="5"/>
  <c r="U112" i="5" s="1"/>
  <c r="O24" i="5"/>
  <c r="O112" i="5" s="1"/>
  <c r="I24" i="5"/>
  <c r="I112" i="5" s="1"/>
  <c r="C24" i="5"/>
  <c r="AH106" i="5"/>
  <c r="AH44" i="5"/>
  <c r="AI44" i="5" s="1"/>
  <c r="AH39" i="5"/>
  <c r="AI39" i="5" s="1"/>
  <c r="AH38" i="5"/>
  <c r="AI38" i="5" s="1"/>
  <c r="AH37" i="5"/>
  <c r="AI37" i="5" s="1"/>
  <c r="AH36" i="5"/>
  <c r="AB106" i="5"/>
  <c r="AC100" i="5" s="1"/>
  <c r="M55" i="7" s="1"/>
  <c r="AB44" i="5"/>
  <c r="AC44" i="5" s="1"/>
  <c r="AB40" i="5"/>
  <c r="AC40" i="5" s="1"/>
  <c r="AB38" i="5"/>
  <c r="AC38" i="5" s="1"/>
  <c r="AB37" i="5"/>
  <c r="AC37" i="5" s="1"/>
  <c r="AB36" i="5"/>
  <c r="AC36" i="5" s="1"/>
  <c r="V106" i="5"/>
  <c r="V156" i="5" s="1"/>
  <c r="V44" i="5"/>
  <c r="W44" i="5" s="1"/>
  <c r="V40" i="5"/>
  <c r="W40" i="5" s="1"/>
  <c r="V38" i="5"/>
  <c r="W38" i="5" s="1"/>
  <c r="V37" i="5"/>
  <c r="W37" i="5" s="1"/>
  <c r="V36" i="5"/>
  <c r="W36" i="5" s="1"/>
  <c r="P106" i="5"/>
  <c r="P44" i="5"/>
  <c r="Q44" i="5" s="1"/>
  <c r="P40" i="5"/>
  <c r="Q40" i="5" s="1"/>
  <c r="P39" i="5"/>
  <c r="Q39" i="5" s="1"/>
  <c r="P37" i="5"/>
  <c r="Q37" i="5" s="1"/>
  <c r="P36" i="5"/>
  <c r="Q36" i="5" s="1"/>
  <c r="J106" i="5"/>
  <c r="J44" i="5"/>
  <c r="K44" i="5" s="1"/>
  <c r="J40" i="5"/>
  <c r="K40" i="5" s="1"/>
  <c r="J39" i="5"/>
  <c r="K39" i="5" s="1"/>
  <c r="J38" i="5"/>
  <c r="K38" i="5" s="1"/>
  <c r="J37" i="5"/>
  <c r="K37" i="5" s="1"/>
  <c r="J36" i="5"/>
  <c r="K36" i="5" s="1"/>
  <c r="AH222" i="5"/>
  <c r="AH219" i="5"/>
  <c r="AH218" i="5"/>
  <c r="AH217" i="5"/>
  <c r="AH216" i="5"/>
  <c r="AH213" i="5"/>
  <c r="AH212" i="5"/>
  <c r="AH209" i="5"/>
  <c r="AH208" i="5"/>
  <c r="AH205" i="5"/>
  <c r="AH204" i="5"/>
  <c r="AH197" i="5"/>
  <c r="AH194" i="5"/>
  <c r="AH193" i="5"/>
  <c r="AH192" i="5"/>
  <c r="AH191" i="5"/>
  <c r="AH186" i="5"/>
  <c r="AH185" i="5"/>
  <c r="AH184" i="5"/>
  <c r="AH183" i="5"/>
  <c r="AI169" i="5"/>
  <c r="AI162" i="5"/>
  <c r="AI155" i="5"/>
  <c r="AI154" i="5"/>
  <c r="AI153" i="5"/>
  <c r="AI152" i="5"/>
  <c r="AI151" i="5"/>
  <c r="AI100" i="5"/>
  <c r="N55" i="7" s="1"/>
  <c r="AI36" i="5"/>
  <c r="AI28" i="5"/>
  <c r="AH54" i="5"/>
  <c r="AB222" i="5"/>
  <c r="AB219" i="5"/>
  <c r="AB218" i="5"/>
  <c r="AB217" i="5"/>
  <c r="AB216" i="5"/>
  <c r="AB213" i="5"/>
  <c r="AB212" i="5"/>
  <c r="AB209" i="5"/>
  <c r="AB208" i="5"/>
  <c r="AB205" i="5"/>
  <c r="AB204" i="5"/>
  <c r="AB197" i="5"/>
  <c r="AB194" i="5"/>
  <c r="AB193" i="5"/>
  <c r="AB192" i="5"/>
  <c r="AB191" i="5"/>
  <c r="AB186" i="5"/>
  <c r="AB185" i="5"/>
  <c r="AB184" i="5"/>
  <c r="AB183" i="5"/>
  <c r="AC169" i="5"/>
  <c r="AC162" i="5"/>
  <c r="AC155" i="5"/>
  <c r="AC154" i="5"/>
  <c r="AC153" i="5"/>
  <c r="AC152" i="5"/>
  <c r="AC151" i="5"/>
  <c r="AC106" i="5"/>
  <c r="H12" i="10" s="1"/>
  <c r="AC28" i="5"/>
  <c r="AB54" i="5"/>
  <c r="V222" i="5"/>
  <c r="V219" i="5"/>
  <c r="V218" i="5"/>
  <c r="V217" i="5"/>
  <c r="V216" i="5"/>
  <c r="V213" i="5"/>
  <c r="V212" i="5"/>
  <c r="V209" i="5"/>
  <c r="V208" i="5"/>
  <c r="V205" i="5"/>
  <c r="V204" i="5"/>
  <c r="V197" i="5"/>
  <c r="V194" i="5"/>
  <c r="V193" i="5"/>
  <c r="V192" i="5"/>
  <c r="V191" i="5"/>
  <c r="V186" i="5"/>
  <c r="V185" i="5"/>
  <c r="V184" i="5"/>
  <c r="V183" i="5"/>
  <c r="W169" i="5"/>
  <c r="W155" i="5"/>
  <c r="W154" i="5"/>
  <c r="W153" i="5"/>
  <c r="W152" i="5"/>
  <c r="W151" i="5"/>
  <c r="W28" i="5"/>
  <c r="V54" i="5"/>
  <c r="P222" i="5"/>
  <c r="P219" i="5"/>
  <c r="P218" i="5"/>
  <c r="P217" i="5"/>
  <c r="P216" i="5"/>
  <c r="P213" i="5"/>
  <c r="P212" i="5"/>
  <c r="P209" i="5"/>
  <c r="P208" i="5"/>
  <c r="P205" i="5"/>
  <c r="P204" i="5"/>
  <c r="P197" i="5"/>
  <c r="P194" i="5"/>
  <c r="P193" i="5"/>
  <c r="P192" i="5"/>
  <c r="P191" i="5"/>
  <c r="P186" i="5"/>
  <c r="P185" i="5"/>
  <c r="P184" i="5"/>
  <c r="P183" i="5"/>
  <c r="Q169" i="5"/>
  <c r="Q155" i="5"/>
  <c r="Q154" i="5"/>
  <c r="Q153" i="5"/>
  <c r="Q152" i="5"/>
  <c r="Q151" i="5"/>
  <c r="Q106" i="5"/>
  <c r="F12" i="10" s="1"/>
  <c r="Q100" i="5"/>
  <c r="K55" i="7" s="1"/>
  <c r="Q28" i="5"/>
  <c r="P54" i="5"/>
  <c r="J222" i="5"/>
  <c r="J219" i="5"/>
  <c r="J218" i="5"/>
  <c r="J217" i="5"/>
  <c r="J216" i="5"/>
  <c r="J213" i="5"/>
  <c r="J212" i="5"/>
  <c r="J209" i="5"/>
  <c r="J208" i="5"/>
  <c r="J205" i="5"/>
  <c r="J204" i="5"/>
  <c r="J197" i="5"/>
  <c r="J194" i="5"/>
  <c r="J193" i="5"/>
  <c r="J192" i="5"/>
  <c r="J191" i="5"/>
  <c r="J186" i="5"/>
  <c r="J185" i="5"/>
  <c r="J184" i="5"/>
  <c r="J183" i="5"/>
  <c r="K169" i="5"/>
  <c r="K155" i="5"/>
  <c r="K154" i="5"/>
  <c r="K153" i="5"/>
  <c r="K152" i="5"/>
  <c r="K151" i="5"/>
  <c r="K106" i="5"/>
  <c r="E12" i="10" s="1"/>
  <c r="K45" i="5"/>
  <c r="K28" i="5"/>
  <c r="J54" i="5"/>
  <c r="D106" i="5"/>
  <c r="D44" i="5"/>
  <c r="K36" i="2"/>
  <c r="AH107" i="5" s="1"/>
  <c r="AI107" i="5" s="1"/>
  <c r="J36" i="2"/>
  <c r="AB108" i="5" s="1"/>
  <c r="AC108" i="5" s="1"/>
  <c r="I36" i="2"/>
  <c r="V107" i="5" s="1"/>
  <c r="W107" i="5" s="1"/>
  <c r="H36" i="2"/>
  <c r="P108" i="5" s="1"/>
  <c r="Q108" i="5" s="1"/>
  <c r="G36" i="2"/>
  <c r="J107" i="5" s="1"/>
  <c r="K107" i="5" s="1"/>
  <c r="W150" i="5" l="1"/>
  <c r="L54" i="7" s="1"/>
  <c r="I57" i="5"/>
  <c r="N78" i="8"/>
  <c r="AH156" i="5"/>
  <c r="AI150" i="5" s="1"/>
  <c r="N54" i="7" s="1"/>
  <c r="AH103" i="5"/>
  <c r="AH104" i="5"/>
  <c r="AH102" i="5"/>
  <c r="AH155" i="5"/>
  <c r="AH153" i="5"/>
  <c r="AH151" i="5"/>
  <c r="AH105" i="5"/>
  <c r="AH101" i="5"/>
  <c r="AH154" i="5"/>
  <c r="AH152" i="5"/>
  <c r="AH117" i="5"/>
  <c r="AH115" i="5"/>
  <c r="AH113" i="5"/>
  <c r="AH118" i="5"/>
  <c r="AH116" i="5"/>
  <c r="AH114" i="5"/>
  <c r="AB156" i="5"/>
  <c r="AC150" i="5" s="1"/>
  <c r="M54" i="7" s="1"/>
  <c r="AB104" i="5"/>
  <c r="AB102" i="5"/>
  <c r="AB154" i="5"/>
  <c r="AB152" i="5"/>
  <c r="AB105" i="5"/>
  <c r="AB103" i="5"/>
  <c r="AB101" i="5"/>
  <c r="AB155" i="5"/>
  <c r="AB153" i="5"/>
  <c r="AB151" i="5"/>
  <c r="AB117" i="5"/>
  <c r="AB115" i="5"/>
  <c r="AB113" i="5"/>
  <c r="AB118" i="5"/>
  <c r="AB116" i="5"/>
  <c r="AB114" i="5"/>
  <c r="V115" i="5"/>
  <c r="V118" i="5"/>
  <c r="V116" i="5"/>
  <c r="V114" i="5"/>
  <c r="V117" i="5"/>
  <c r="V113" i="5"/>
  <c r="J118" i="5"/>
  <c r="J114" i="5"/>
  <c r="J116" i="5"/>
  <c r="J113" i="5"/>
  <c r="J115" i="5"/>
  <c r="J117" i="5"/>
  <c r="P115" i="5"/>
  <c r="P118" i="5"/>
  <c r="P116" i="5"/>
  <c r="P114" i="5"/>
  <c r="P117" i="5"/>
  <c r="P113" i="5"/>
  <c r="J154" i="5"/>
  <c r="J152" i="5"/>
  <c r="J155" i="5"/>
  <c r="J153" i="5"/>
  <c r="J151" i="5"/>
  <c r="W106" i="5"/>
  <c r="G12" i="10" s="1"/>
  <c r="V105" i="5"/>
  <c r="V103" i="5"/>
  <c r="V101" i="5"/>
  <c r="V152" i="5"/>
  <c r="V104" i="5"/>
  <c r="V102" i="5"/>
  <c r="V155" i="5"/>
  <c r="V153" i="5"/>
  <c r="V151" i="5"/>
  <c r="V154" i="5"/>
  <c r="P156" i="5"/>
  <c r="Q150" i="5" s="1"/>
  <c r="K54" i="7" s="1"/>
  <c r="P155" i="5"/>
  <c r="P104" i="5"/>
  <c r="P102" i="5"/>
  <c r="P154" i="5"/>
  <c r="P152" i="5"/>
  <c r="P105" i="5"/>
  <c r="P103" i="5"/>
  <c r="P101" i="5"/>
  <c r="P153" i="5"/>
  <c r="P151" i="5"/>
  <c r="J156" i="5"/>
  <c r="K150" i="5" s="1"/>
  <c r="Q13" i="8" s="1"/>
  <c r="J104" i="5"/>
  <c r="J102" i="5"/>
  <c r="J105" i="5"/>
  <c r="J103" i="5"/>
  <c r="J101" i="5"/>
  <c r="H70" i="8"/>
  <c r="I70" i="8" s="1"/>
  <c r="J70" i="8" s="1"/>
  <c r="K70" i="8" s="1"/>
  <c r="L70" i="8" s="1"/>
  <c r="H74" i="8"/>
  <c r="I74" i="8" s="1"/>
  <c r="J74" i="8" s="1"/>
  <c r="K74" i="8" s="1"/>
  <c r="L74" i="8" s="1"/>
  <c r="H69" i="8"/>
  <c r="I69" i="8" s="1"/>
  <c r="J69" i="8" s="1"/>
  <c r="K69" i="8" s="1"/>
  <c r="L69" i="8" s="1"/>
  <c r="H73" i="8"/>
  <c r="I73" i="8" s="1"/>
  <c r="J73" i="8" s="1"/>
  <c r="K73" i="8" s="1"/>
  <c r="L73" i="8" s="1"/>
  <c r="E78" i="8"/>
  <c r="K100" i="5"/>
  <c r="W100" i="5"/>
  <c r="L55" i="7" s="1"/>
  <c r="AI106" i="5"/>
  <c r="I12" i="10" s="1"/>
  <c r="X47" i="8"/>
  <c r="AA50" i="8"/>
  <c r="X56" i="8"/>
  <c r="AC141" i="5"/>
  <c r="AB145" i="5" s="1"/>
  <c r="AI141" i="5"/>
  <c r="AH145" i="5" s="1"/>
  <c r="Q5" i="5"/>
  <c r="K104" i="5"/>
  <c r="K102" i="5"/>
  <c r="K105" i="5"/>
  <c r="K103" i="5"/>
  <c r="K101" i="5"/>
  <c r="K141" i="5"/>
  <c r="J145" i="5" s="1"/>
  <c r="K144" i="5" s="1"/>
  <c r="L35" i="7"/>
  <c r="G13" i="10"/>
  <c r="K36" i="7"/>
  <c r="F14" i="10"/>
  <c r="M36" i="7"/>
  <c r="H14" i="10"/>
  <c r="W6" i="5"/>
  <c r="O57" i="5"/>
  <c r="J35" i="7"/>
  <c r="E13" i="10"/>
  <c r="N35" i="7"/>
  <c r="I13" i="10"/>
  <c r="J12" i="5"/>
  <c r="J225" i="5" s="1"/>
  <c r="K225" i="5" s="1"/>
  <c r="J24" i="5"/>
  <c r="J26" i="5" s="1"/>
  <c r="J108" i="5"/>
  <c r="K108" i="5" s="1"/>
  <c r="E14" i="10" s="1"/>
  <c r="P21" i="5"/>
  <c r="Q21" i="5" s="1"/>
  <c r="K21" i="7" s="1"/>
  <c r="P98" i="5"/>
  <c r="Q98" i="5" s="1"/>
  <c r="K33" i="7" s="1"/>
  <c r="P107" i="5"/>
  <c r="Q107" i="5" s="1"/>
  <c r="F13" i="10" s="1"/>
  <c r="V12" i="5"/>
  <c r="V24" i="5"/>
  <c r="V27" i="5" s="1"/>
  <c r="W27" i="5" s="1"/>
  <c r="V108" i="5"/>
  <c r="W108" i="5" s="1"/>
  <c r="G14" i="10" s="1"/>
  <c r="AB21" i="5"/>
  <c r="AC21" i="5" s="1"/>
  <c r="M21" i="7" s="1"/>
  <c r="AB98" i="5"/>
  <c r="AC98" i="5" s="1"/>
  <c r="M33" i="7" s="1"/>
  <c r="AB107" i="5"/>
  <c r="AC107" i="5" s="1"/>
  <c r="H13" i="10" s="1"/>
  <c r="AH12" i="5"/>
  <c r="AH24" i="5"/>
  <c r="AH27" i="5" s="1"/>
  <c r="AI27" i="5" s="1"/>
  <c r="AH108" i="5"/>
  <c r="AI108" i="5" s="1"/>
  <c r="I14" i="10" s="1"/>
  <c r="T14" i="8"/>
  <c r="W14" i="8"/>
  <c r="Z14" i="8"/>
  <c r="AC14" i="8"/>
  <c r="J21" i="5"/>
  <c r="K21" i="5" s="1"/>
  <c r="J21" i="7" s="1"/>
  <c r="J98" i="5"/>
  <c r="K98" i="5" s="1"/>
  <c r="J33" i="7" s="1"/>
  <c r="P12" i="5"/>
  <c r="P24" i="5"/>
  <c r="P26" i="5" s="1"/>
  <c r="V21" i="5"/>
  <c r="W21" i="5" s="1"/>
  <c r="L21" i="7" s="1"/>
  <c r="V98" i="5"/>
  <c r="W98" i="5" s="1"/>
  <c r="L33" i="7" s="1"/>
  <c r="AB12" i="5"/>
  <c r="AB225" i="5" s="1"/>
  <c r="AC225" i="5" s="1"/>
  <c r="AB24" i="5"/>
  <c r="AB27" i="5" s="1"/>
  <c r="AC27" i="5" s="1"/>
  <c r="AH21" i="5"/>
  <c r="AI21" i="5" s="1"/>
  <c r="N21" i="7" s="1"/>
  <c r="AH98" i="5"/>
  <c r="AI98" i="5" s="1"/>
  <c r="N33" i="7" s="1"/>
  <c r="W13" i="8"/>
  <c r="AA46" i="8"/>
  <c r="U47" i="8"/>
  <c r="X49" i="8"/>
  <c r="AA54" i="8"/>
  <c r="G68" i="8"/>
  <c r="O68" i="8" s="1"/>
  <c r="F76" i="8"/>
  <c r="F78" i="8" s="1"/>
  <c r="G71" i="8"/>
  <c r="O71" i="8" s="1"/>
  <c r="G72" i="8"/>
  <c r="O72" i="8" s="1"/>
  <c r="G75" i="8"/>
  <c r="O57" i="8"/>
  <c r="D19" i="10" s="1"/>
  <c r="E23" i="8"/>
  <c r="E64" i="8"/>
  <c r="O32" i="8"/>
  <c r="O35" i="8"/>
  <c r="O37" i="8"/>
  <c r="O39" i="8"/>
  <c r="O41" i="8"/>
  <c r="O19" i="8"/>
  <c r="O21" i="8"/>
  <c r="O22" i="8"/>
  <c r="O31" i="8"/>
  <c r="O34" i="8"/>
  <c r="O36" i="8"/>
  <c r="O40" i="8"/>
  <c r="O42" i="8"/>
  <c r="F23" i="8"/>
  <c r="O38" i="8"/>
  <c r="X46" i="8"/>
  <c r="R48" i="8"/>
  <c r="X50" i="8"/>
  <c r="R52" i="8"/>
  <c r="X54" i="8"/>
  <c r="R55" i="8"/>
  <c r="O70" i="8"/>
  <c r="O74" i="8"/>
  <c r="G48" i="9"/>
  <c r="G25" i="10" s="1"/>
  <c r="E48" i="9"/>
  <c r="E25" i="10" s="1"/>
  <c r="I48" i="9"/>
  <c r="I25" i="10" s="1"/>
  <c r="G60" i="8"/>
  <c r="H60" i="8" s="1"/>
  <c r="I60" i="8" s="1"/>
  <c r="J60" i="8" s="1"/>
  <c r="K60" i="8" s="1"/>
  <c r="L60" i="8" s="1"/>
  <c r="G67" i="8"/>
  <c r="H67" i="8" s="1"/>
  <c r="I67" i="8" s="1"/>
  <c r="J67" i="8" s="1"/>
  <c r="K67" i="8" s="1"/>
  <c r="L67" i="8" s="1"/>
  <c r="G20" i="8"/>
  <c r="H20" i="8" s="1"/>
  <c r="I20" i="8" s="1"/>
  <c r="J20" i="8" s="1"/>
  <c r="K20" i="8" s="1"/>
  <c r="L20" i="8" s="1"/>
  <c r="AD46" i="8"/>
  <c r="R46" i="8"/>
  <c r="U49" i="8"/>
  <c r="AD50" i="8"/>
  <c r="R50" i="8"/>
  <c r="U53" i="8"/>
  <c r="AD54" i="8"/>
  <c r="R54" i="8"/>
  <c r="U56" i="8"/>
  <c r="G62" i="8"/>
  <c r="H62" i="8" s="1"/>
  <c r="I62" i="8" s="1"/>
  <c r="J62" i="8" s="1"/>
  <c r="K62" i="8" s="1"/>
  <c r="L62" i="8" s="1"/>
  <c r="O69" i="8"/>
  <c r="O73" i="8"/>
  <c r="O75" i="8"/>
  <c r="D76" i="8"/>
  <c r="D48" i="9"/>
  <c r="D25" i="10" s="1"/>
  <c r="F48" i="9"/>
  <c r="F25" i="10" s="1"/>
  <c r="H48" i="9"/>
  <c r="H25" i="10" s="1"/>
  <c r="J26" i="7"/>
  <c r="J25" i="7"/>
  <c r="AC170" i="5"/>
  <c r="AC171" i="5" s="1"/>
  <c r="AC172" i="5" s="1"/>
  <c r="AC173" i="5" s="1"/>
  <c r="AI170" i="5"/>
  <c r="AI171" i="5" s="1"/>
  <c r="AI172" i="5" s="1"/>
  <c r="AI173" i="5" s="1"/>
  <c r="W141" i="5"/>
  <c r="V145" i="5" s="1"/>
  <c r="W170" i="5"/>
  <c r="W171" i="5" s="1"/>
  <c r="W172" i="5" s="1"/>
  <c r="W173" i="5" s="1"/>
  <c r="AI84" i="5"/>
  <c r="Q141" i="5"/>
  <c r="Q143" i="5" s="1"/>
  <c r="AH53" i="5"/>
  <c r="AI83" i="5" s="1"/>
  <c r="AC84" i="5"/>
  <c r="Q170" i="5"/>
  <c r="Q171" i="5" s="1"/>
  <c r="Q172" i="5" s="1"/>
  <c r="Q173" i="5" s="1"/>
  <c r="AB53" i="5"/>
  <c r="AC83" i="5" s="1"/>
  <c r="K170" i="5"/>
  <c r="K171" i="5" s="1"/>
  <c r="K172" i="5" s="1"/>
  <c r="K173" i="5" s="1"/>
  <c r="W84" i="5"/>
  <c r="V53" i="5"/>
  <c r="W83" i="5" s="1"/>
  <c r="Q84" i="5"/>
  <c r="P53" i="5"/>
  <c r="Q83" i="5" s="1"/>
  <c r="K84" i="5"/>
  <c r="J53" i="5"/>
  <c r="K83" i="5" s="1"/>
  <c r="E162" i="5"/>
  <c r="E44" i="5"/>
  <c r="D213" i="5"/>
  <c r="D212" i="5"/>
  <c r="D209" i="5"/>
  <c r="D208" i="5"/>
  <c r="D222" i="5"/>
  <c r="D219" i="5"/>
  <c r="D218" i="5"/>
  <c r="D217" i="5"/>
  <c r="D216" i="5"/>
  <c r="D205" i="5"/>
  <c r="D204" i="5"/>
  <c r="D197" i="5"/>
  <c r="D194" i="5"/>
  <c r="D193" i="5"/>
  <c r="D192" i="5"/>
  <c r="D191" i="5"/>
  <c r="D184" i="5"/>
  <c r="D185" i="5"/>
  <c r="D186" i="5"/>
  <c r="D183" i="5"/>
  <c r="E169" i="5"/>
  <c r="E102" i="5"/>
  <c r="E103" i="5"/>
  <c r="E99" i="5" s="1"/>
  <c r="E104" i="5"/>
  <c r="E105" i="5"/>
  <c r="E101" i="5"/>
  <c r="C57" i="5"/>
  <c r="E77" i="5"/>
  <c r="E76" i="5"/>
  <c r="E152" i="5"/>
  <c r="E153" i="5"/>
  <c r="E154" i="5"/>
  <c r="E155" i="5"/>
  <c r="E151" i="5"/>
  <c r="F25" i="7"/>
  <c r="F42" i="7"/>
  <c r="F41" i="7"/>
  <c r="F34" i="7"/>
  <c r="F26" i="7"/>
  <c r="F35" i="7"/>
  <c r="F36" i="7"/>
  <c r="F33" i="7"/>
  <c r="F32" i="7"/>
  <c r="F22" i="7"/>
  <c r="F21" i="7"/>
  <c r="F20" i="7"/>
  <c r="D40" i="5"/>
  <c r="E40" i="5" s="1"/>
  <c r="D39" i="5"/>
  <c r="E39" i="5" s="1"/>
  <c r="E75" i="5"/>
  <c r="E78" i="5"/>
  <c r="E74" i="5"/>
  <c r="E100" i="5"/>
  <c r="E73" i="5"/>
  <c r="E45" i="5"/>
  <c r="D54" i="5"/>
  <c r="D153" i="5"/>
  <c r="D37" i="5"/>
  <c r="E37" i="5" s="1"/>
  <c r="E106" i="5"/>
  <c r="D151" i="5"/>
  <c r="E214" i="5"/>
  <c r="D28" i="5"/>
  <c r="E28" i="5" s="1"/>
  <c r="K91" i="5" l="1"/>
  <c r="K54" i="5" s="1"/>
  <c r="AC90" i="5"/>
  <c r="AC53" i="5" s="1"/>
  <c r="K90" i="5"/>
  <c r="K53" i="5" s="1"/>
  <c r="Q180" i="5"/>
  <c r="P225" i="5"/>
  <c r="Q225" i="5" s="1"/>
  <c r="V19" i="5"/>
  <c r="W19" i="5" s="1"/>
  <c r="V225" i="5"/>
  <c r="W225" i="5" s="1"/>
  <c r="AI12" i="5"/>
  <c r="N19" i="7" s="1"/>
  <c r="AH225" i="5"/>
  <c r="AI225" i="5" s="1"/>
  <c r="W180" i="5"/>
  <c r="W195" i="5" s="1"/>
  <c r="J54" i="7"/>
  <c r="M35" i="7"/>
  <c r="Z13" i="8"/>
  <c r="Z12" i="8" s="1"/>
  <c r="W90" i="5"/>
  <c r="W53" i="5" s="1"/>
  <c r="W91" i="5"/>
  <c r="W54" i="5" s="1"/>
  <c r="AI91" i="5"/>
  <c r="AI54" i="5" s="1"/>
  <c r="Q90" i="5"/>
  <c r="Q53" i="5" s="1"/>
  <c r="AC91" i="5"/>
  <c r="AC54" i="5" s="1"/>
  <c r="Q91" i="5"/>
  <c r="Q54" i="5" s="1"/>
  <c r="AI90" i="5"/>
  <c r="AI53" i="5" s="1"/>
  <c r="P25" i="5"/>
  <c r="P27" i="5"/>
  <c r="Q27" i="5" s="1"/>
  <c r="AH17" i="5"/>
  <c r="AI17" i="5" s="1"/>
  <c r="AH19" i="5"/>
  <c r="AI19" i="5" s="1"/>
  <c r="AH26" i="5"/>
  <c r="AH29" i="5"/>
  <c r="AB26" i="5"/>
  <c r="AB29" i="5"/>
  <c r="AB17" i="5"/>
  <c r="AC17" i="5" s="1"/>
  <c r="AB19" i="5"/>
  <c r="AC19" i="5" s="1"/>
  <c r="V26" i="5"/>
  <c r="V29" i="5"/>
  <c r="J17" i="5"/>
  <c r="K17" i="5" s="1"/>
  <c r="J19" i="5"/>
  <c r="K19" i="5" s="1"/>
  <c r="J27" i="5"/>
  <c r="K27" i="5" s="1"/>
  <c r="J29" i="5"/>
  <c r="AC13" i="8"/>
  <c r="AC12" i="8" s="1"/>
  <c r="W12" i="8"/>
  <c r="T13" i="8"/>
  <c r="T12" i="8" s="1"/>
  <c r="T32" i="8" s="1"/>
  <c r="P17" i="5"/>
  <c r="V135" i="5"/>
  <c r="W135" i="5" s="1"/>
  <c r="L42" i="7" s="1"/>
  <c r="V17" i="5"/>
  <c r="P135" i="5"/>
  <c r="Q135" i="5" s="1"/>
  <c r="K42" i="7" s="1"/>
  <c r="P145" i="5"/>
  <c r="Q144" i="5" s="1"/>
  <c r="Q146" i="5" s="1"/>
  <c r="K180" i="5"/>
  <c r="K195" i="5" s="1"/>
  <c r="K99" i="5"/>
  <c r="J34" i="7" s="1"/>
  <c r="K143" i="5"/>
  <c r="K146" i="5" s="1"/>
  <c r="AB112" i="5"/>
  <c r="AB134" i="5" s="1"/>
  <c r="AC134" i="5" s="1"/>
  <c r="M41" i="7" s="1"/>
  <c r="AB25" i="5"/>
  <c r="AC25" i="5" s="1"/>
  <c r="P112" i="5"/>
  <c r="P134" i="5" s="1"/>
  <c r="Q134" i="5" s="1"/>
  <c r="K41" i="7" s="1"/>
  <c r="Q25" i="5"/>
  <c r="AH97" i="5"/>
  <c r="AI97" i="5" s="1"/>
  <c r="N32" i="7" s="1"/>
  <c r="AH15" i="5"/>
  <c r="AI15" i="5" s="1"/>
  <c r="V112" i="5"/>
  <c r="V134" i="5" s="1"/>
  <c r="W134" i="5" s="1"/>
  <c r="L41" i="7" s="1"/>
  <c r="V25" i="5"/>
  <c r="W25" i="5" s="1"/>
  <c r="AC12" i="5"/>
  <c r="M19" i="7" s="1"/>
  <c r="AB15" i="5"/>
  <c r="AC15" i="5" s="1"/>
  <c r="Q12" i="5"/>
  <c r="K19" i="7" s="1"/>
  <c r="P15" i="5"/>
  <c r="Q15" i="5" s="1"/>
  <c r="AH112" i="5"/>
  <c r="AH134" i="5" s="1"/>
  <c r="AI134" i="5" s="1"/>
  <c r="N41" i="7" s="1"/>
  <c r="AH25" i="5"/>
  <c r="AI25" i="5" s="1"/>
  <c r="W12" i="5"/>
  <c r="L19" i="7" s="1"/>
  <c r="V15" i="5"/>
  <c r="W15" i="5" s="1"/>
  <c r="K12" i="5"/>
  <c r="J19" i="7" s="1"/>
  <c r="J15" i="5"/>
  <c r="K15" i="5" s="1"/>
  <c r="J112" i="5"/>
  <c r="J134" i="5" s="1"/>
  <c r="K134" i="5" s="1"/>
  <c r="J41" i="7" s="1"/>
  <c r="J25" i="5"/>
  <c r="K25" i="5" s="1"/>
  <c r="H75" i="8"/>
  <c r="I75" i="8" s="1"/>
  <c r="J75" i="8" s="1"/>
  <c r="K75" i="8" s="1"/>
  <c r="L75" i="8" s="1"/>
  <c r="H71" i="8"/>
  <c r="I71" i="8" s="1"/>
  <c r="J71" i="8" s="1"/>
  <c r="K71" i="8" s="1"/>
  <c r="L71" i="8" s="1"/>
  <c r="H68" i="8"/>
  <c r="I68" i="8" s="1"/>
  <c r="J68" i="8" s="1"/>
  <c r="K68" i="8" s="1"/>
  <c r="L68" i="8" s="1"/>
  <c r="R73" i="8"/>
  <c r="R69" i="8"/>
  <c r="R74" i="8"/>
  <c r="R70" i="8"/>
  <c r="H72" i="8"/>
  <c r="I72" i="8" s="1"/>
  <c r="J72" i="8" s="1"/>
  <c r="K72" i="8" s="1"/>
  <c r="L72" i="8" s="1"/>
  <c r="J55" i="7"/>
  <c r="Q14" i="8"/>
  <c r="Q12" i="8" s="1"/>
  <c r="Q32" i="8" s="1"/>
  <c r="D78" i="8"/>
  <c r="J97" i="5"/>
  <c r="K97" i="5" s="1"/>
  <c r="J32" i="7" s="1"/>
  <c r="J135" i="5"/>
  <c r="K135" i="5" s="1"/>
  <c r="J42" i="7" s="1"/>
  <c r="N36" i="7"/>
  <c r="K35" i="7"/>
  <c r="AI180" i="5"/>
  <c r="AI187" i="5" s="1"/>
  <c r="AH135" i="5"/>
  <c r="AI135" i="5" s="1"/>
  <c r="N42" i="7" s="1"/>
  <c r="J36" i="7"/>
  <c r="E84" i="5"/>
  <c r="E91" i="5" s="1"/>
  <c r="E54" i="5" s="1"/>
  <c r="P97" i="5"/>
  <c r="Q97" i="5" s="1"/>
  <c r="K32" i="7" s="1"/>
  <c r="V97" i="5"/>
  <c r="W97" i="5" s="1"/>
  <c r="L32" i="7" s="1"/>
  <c r="AC180" i="5"/>
  <c r="AC187" i="5" s="1"/>
  <c r="AB135" i="5"/>
  <c r="AC135" i="5" s="1"/>
  <c r="M42" i="7" s="1"/>
  <c r="AB97" i="5"/>
  <c r="AC97" i="5" s="1"/>
  <c r="M32" i="7" s="1"/>
  <c r="L36" i="7"/>
  <c r="W5" i="5"/>
  <c r="Q105" i="5"/>
  <c r="Q103" i="5"/>
  <c r="Q101" i="5"/>
  <c r="Q104" i="5"/>
  <c r="Q102" i="5"/>
  <c r="Q45" i="5"/>
  <c r="K26" i="7" s="1"/>
  <c r="K201" i="5"/>
  <c r="K210" i="5" s="1"/>
  <c r="J16" i="5"/>
  <c r="K16" i="5" s="1"/>
  <c r="Q195" i="5"/>
  <c r="Q187" i="5"/>
  <c r="W187" i="5"/>
  <c r="AC201" i="5"/>
  <c r="AC210" i="5" s="1"/>
  <c r="AB16" i="5"/>
  <c r="AC16" i="5" s="1"/>
  <c r="Q201" i="5"/>
  <c r="P16" i="5"/>
  <c r="Q16" i="5" s="1"/>
  <c r="W201" i="5"/>
  <c r="W210" i="5" s="1"/>
  <c r="V16" i="5"/>
  <c r="W16" i="5" s="1"/>
  <c r="AI201" i="5"/>
  <c r="AI210" i="5" s="1"/>
  <c r="AH16" i="5"/>
  <c r="AI16" i="5" s="1"/>
  <c r="K187" i="5"/>
  <c r="D108" i="5"/>
  <c r="E108" i="5" s="1"/>
  <c r="D107" i="5"/>
  <c r="E107" i="5" s="1"/>
  <c r="D98" i="5"/>
  <c r="E98" i="5" s="1"/>
  <c r="D21" i="5"/>
  <c r="E21" i="5" s="1"/>
  <c r="U57" i="5"/>
  <c r="AC6" i="5"/>
  <c r="U51" i="8"/>
  <c r="U57" i="8" s="1"/>
  <c r="F19" i="10" s="1"/>
  <c r="F64" i="8"/>
  <c r="AD56" i="8"/>
  <c r="AA56" i="8"/>
  <c r="AD53" i="8"/>
  <c r="AA53" i="8"/>
  <c r="AD49" i="8"/>
  <c r="AA49" i="8"/>
  <c r="O67" i="8"/>
  <c r="O76" i="8" s="1"/>
  <c r="D20" i="10" s="1"/>
  <c r="G63" i="8"/>
  <c r="H63" i="8" s="1"/>
  <c r="I63" i="8" s="1"/>
  <c r="J63" i="8" s="1"/>
  <c r="K63" i="8" s="1"/>
  <c r="L63" i="8" s="1"/>
  <c r="G61" i="8"/>
  <c r="H61" i="8" s="1"/>
  <c r="I61" i="8" s="1"/>
  <c r="J61" i="8" s="1"/>
  <c r="K61" i="8" s="1"/>
  <c r="L61" i="8" s="1"/>
  <c r="O60" i="8"/>
  <c r="U74" i="8"/>
  <c r="U70" i="8"/>
  <c r="O30" i="8"/>
  <c r="O28" i="8"/>
  <c r="O26" i="8"/>
  <c r="R42" i="8"/>
  <c r="R40" i="8"/>
  <c r="R36" i="8"/>
  <c r="R34" i="8"/>
  <c r="R21" i="8"/>
  <c r="R19" i="8"/>
  <c r="U73" i="8"/>
  <c r="U69" i="8"/>
  <c r="O62" i="8"/>
  <c r="X55" i="8"/>
  <c r="X52" i="8"/>
  <c r="X48" i="8"/>
  <c r="O20" i="8"/>
  <c r="O23" i="8" s="1"/>
  <c r="D23" i="10" s="1"/>
  <c r="O33" i="8"/>
  <c r="O29" i="8"/>
  <c r="O27" i="8"/>
  <c r="R31" i="8"/>
  <c r="R22" i="8"/>
  <c r="R41" i="8"/>
  <c r="R39" i="8"/>
  <c r="R35" i="8"/>
  <c r="R57" i="8"/>
  <c r="E19" i="10" s="1"/>
  <c r="D64" i="8"/>
  <c r="AI174" i="5"/>
  <c r="AC174" i="5"/>
  <c r="V55" i="5"/>
  <c r="W85" i="5" s="1"/>
  <c r="W92" i="5" s="1"/>
  <c r="W55" i="5" s="1"/>
  <c r="W174" i="5"/>
  <c r="Q174" i="5"/>
  <c r="P55" i="5"/>
  <c r="Q85" i="5" s="1"/>
  <c r="Q92" i="5" s="1"/>
  <c r="Q55" i="5" s="1"/>
  <c r="K174" i="5"/>
  <c r="C112" i="5"/>
  <c r="D116" i="5" s="1"/>
  <c r="E116" i="5" s="1"/>
  <c r="D24" i="5"/>
  <c r="D156" i="5"/>
  <c r="E150" i="5" s="1"/>
  <c r="F18" i="7"/>
  <c r="D104" i="5"/>
  <c r="D105" i="5"/>
  <c r="D103" i="5"/>
  <c r="D152" i="5"/>
  <c r="D53" i="5"/>
  <c r="E83" i="5" s="1"/>
  <c r="E90" i="5" s="1"/>
  <c r="E53" i="5" s="1"/>
  <c r="D154" i="5"/>
  <c r="E18" i="5"/>
  <c r="D101" i="5"/>
  <c r="D102" i="5"/>
  <c r="E141" i="5"/>
  <c r="D145" i="5" s="1"/>
  <c r="E170" i="5"/>
  <c r="E171" i="5" s="1"/>
  <c r="E172" i="5" s="1"/>
  <c r="E173" i="5" s="1"/>
  <c r="E174" i="5" s="1"/>
  <c r="E175" i="5" s="1"/>
  <c r="D155" i="5"/>
  <c r="V39" i="5" l="1"/>
  <c r="W39" i="5" s="1"/>
  <c r="L25" i="7" s="1"/>
  <c r="P38" i="5"/>
  <c r="Q38" i="5" s="1"/>
  <c r="K25" i="7" s="1"/>
  <c r="AH40" i="5"/>
  <c r="AI40" i="5" s="1"/>
  <c r="N25" i="7" s="1"/>
  <c r="AB39" i="5"/>
  <c r="AC39" i="5" s="1"/>
  <c r="M25" i="7" s="1"/>
  <c r="D38" i="5"/>
  <c r="E38" i="5" s="1"/>
  <c r="D17" i="5"/>
  <c r="D52" i="5" s="1"/>
  <c r="E82" i="5" s="1"/>
  <c r="E89" i="5" s="1"/>
  <c r="E52" i="5" s="1"/>
  <c r="D225" i="5"/>
  <c r="E225" i="5" s="1"/>
  <c r="AH52" i="5"/>
  <c r="AI82" i="5" s="1"/>
  <c r="AI89" i="5" s="1"/>
  <c r="AI52" i="5" s="1"/>
  <c r="AB55" i="5"/>
  <c r="AC85" i="5" s="1"/>
  <c r="AC92" i="5" s="1"/>
  <c r="AC55" i="5" s="1"/>
  <c r="J52" i="5"/>
  <c r="K82" i="5" s="1"/>
  <c r="K89" i="5" s="1"/>
  <c r="K52" i="5" s="1"/>
  <c r="AB52" i="5"/>
  <c r="AC82" i="5" s="1"/>
  <c r="AC89" i="5" s="1"/>
  <c r="AC52" i="5" s="1"/>
  <c r="AH55" i="5"/>
  <c r="AI85" i="5" s="1"/>
  <c r="AI92" i="5" s="1"/>
  <c r="AI55" i="5" s="1"/>
  <c r="U71" i="8"/>
  <c r="J55" i="5"/>
  <c r="K85" i="5" s="1"/>
  <c r="K92" i="5" s="1"/>
  <c r="K55" i="5" s="1"/>
  <c r="U68" i="8"/>
  <c r="U75" i="8"/>
  <c r="AC195" i="5"/>
  <c r="AC196" i="5" s="1"/>
  <c r="AC197" i="5" s="1"/>
  <c r="AC32" i="8"/>
  <c r="AD32" i="8" s="1"/>
  <c r="Z32" i="8"/>
  <c r="AA32" i="8" s="1"/>
  <c r="W32" i="8"/>
  <c r="X32" i="8" s="1"/>
  <c r="D25" i="5"/>
  <c r="E25" i="5" s="1"/>
  <c r="D27" i="5"/>
  <c r="E27" i="5" s="1"/>
  <c r="Q206" i="5"/>
  <c r="Q210" i="5"/>
  <c r="AI206" i="5"/>
  <c r="AI220" i="5"/>
  <c r="AC206" i="5"/>
  <c r="AC220" i="5"/>
  <c r="W206" i="5"/>
  <c r="W220" i="5"/>
  <c r="K206" i="5"/>
  <c r="K220" i="5"/>
  <c r="AI195" i="5"/>
  <c r="AI196" i="5" s="1"/>
  <c r="N57" i="7" s="1"/>
  <c r="W17" i="5"/>
  <c r="V52" i="5"/>
  <c r="W82" i="5" s="1"/>
  <c r="W89" i="5" s="1"/>
  <c r="W52" i="5" s="1"/>
  <c r="Q17" i="5"/>
  <c r="P52" i="5"/>
  <c r="Q82" i="5" s="1"/>
  <c r="Q89" i="5" s="1"/>
  <c r="Q52" i="5" s="1"/>
  <c r="Q99" i="5"/>
  <c r="K34" i="7" s="1"/>
  <c r="K37" i="7" s="1"/>
  <c r="V50" i="5"/>
  <c r="W80" i="5" s="1"/>
  <c r="W87" i="5" s="1"/>
  <c r="W50" i="5" s="1"/>
  <c r="P50" i="5"/>
  <c r="Q80" i="5" s="1"/>
  <c r="Q87" i="5" s="1"/>
  <c r="Q50" i="5" s="1"/>
  <c r="AB50" i="5"/>
  <c r="AC80" i="5" s="1"/>
  <c r="AC87" i="5" s="1"/>
  <c r="AC50" i="5" s="1"/>
  <c r="AH50" i="5"/>
  <c r="AI80" i="5" s="1"/>
  <c r="AI87" i="5" s="1"/>
  <c r="AI50" i="5" s="1"/>
  <c r="D97" i="5"/>
  <c r="E97" i="5" s="1"/>
  <c r="D15" i="5"/>
  <c r="J50" i="5"/>
  <c r="K80" i="5" s="1"/>
  <c r="K87" i="5" s="1"/>
  <c r="K50" i="5" s="1"/>
  <c r="U72" i="8"/>
  <c r="R72" i="8"/>
  <c r="R68" i="8"/>
  <c r="R71" i="8"/>
  <c r="R75" i="8"/>
  <c r="Q30" i="8"/>
  <c r="R30" i="8" s="1"/>
  <c r="Q11" i="8"/>
  <c r="U32" i="8"/>
  <c r="R32" i="8"/>
  <c r="J37" i="7"/>
  <c r="AD47" i="8"/>
  <c r="AA47" i="8"/>
  <c r="D114" i="5"/>
  <c r="E114" i="5" s="1"/>
  <c r="D135" i="5"/>
  <c r="E135" i="5" s="1"/>
  <c r="D118" i="5"/>
  <c r="E118" i="5" s="1"/>
  <c r="D113" i="5"/>
  <c r="E113" i="5" s="1"/>
  <c r="AC5" i="5"/>
  <c r="W104" i="5"/>
  <c r="W102" i="5"/>
  <c r="W105" i="5"/>
  <c r="W103" i="5"/>
  <c r="W101" i="5"/>
  <c r="W45" i="5"/>
  <c r="L26" i="7" s="1"/>
  <c r="W143" i="5"/>
  <c r="W144" i="5"/>
  <c r="E143" i="5"/>
  <c r="E144" i="5"/>
  <c r="AI26" i="5"/>
  <c r="W26" i="5"/>
  <c r="AC26" i="5"/>
  <c r="Q26" i="5"/>
  <c r="K26" i="5"/>
  <c r="D26" i="5"/>
  <c r="E26" i="5" s="1"/>
  <c r="E180" i="5"/>
  <c r="D16" i="5"/>
  <c r="D36" i="5"/>
  <c r="E36" i="5" s="1"/>
  <c r="J51" i="5"/>
  <c r="K81" i="5" s="1"/>
  <c r="K88" i="5" s="1"/>
  <c r="K51" i="5" s="1"/>
  <c r="J20" i="7"/>
  <c r="J18" i="7" s="1"/>
  <c r="AH51" i="5"/>
  <c r="AI81" i="5" s="1"/>
  <c r="AI88" i="5" s="1"/>
  <c r="AI51" i="5" s="1"/>
  <c r="N20" i="7"/>
  <c r="N18" i="7" s="1"/>
  <c r="W196" i="5"/>
  <c r="Q196" i="5"/>
  <c r="V51" i="5"/>
  <c r="W81" i="5" s="1"/>
  <c r="W88" i="5" s="1"/>
  <c r="W51" i="5" s="1"/>
  <c r="P51" i="5"/>
  <c r="Q81" i="5" s="1"/>
  <c r="Q88" i="5" s="1"/>
  <c r="Q51" i="5" s="1"/>
  <c r="AB51" i="5"/>
  <c r="AC81" i="5" s="1"/>
  <c r="AC88" i="5" s="1"/>
  <c r="AC51" i="5" s="1"/>
  <c r="K196" i="5"/>
  <c r="T11" i="8"/>
  <c r="T30" i="8"/>
  <c r="W30" i="8"/>
  <c r="W11" i="8"/>
  <c r="AC30" i="8"/>
  <c r="AC11" i="8"/>
  <c r="G10" i="10"/>
  <c r="L14" i="7"/>
  <c r="E10" i="10"/>
  <c r="J14" i="7"/>
  <c r="I10" i="10"/>
  <c r="N14" i="7"/>
  <c r="Z11" i="8"/>
  <c r="Z30" i="8"/>
  <c r="M14" i="7"/>
  <c r="H10" i="10"/>
  <c r="K14" i="7"/>
  <c r="F10" i="10"/>
  <c r="AA57" i="5"/>
  <c r="AI6" i="5"/>
  <c r="AG57" i="5" s="1"/>
  <c r="D117" i="5"/>
  <c r="E117" i="5" s="1"/>
  <c r="D115" i="5"/>
  <c r="E115" i="5" s="1"/>
  <c r="E201" i="5"/>
  <c r="E210" i="5" s="1"/>
  <c r="E12" i="5"/>
  <c r="X51" i="8"/>
  <c r="X57" i="8" s="1"/>
  <c r="G19" i="10" s="1"/>
  <c r="O43" i="8"/>
  <c r="D18" i="10" s="1"/>
  <c r="U22" i="8"/>
  <c r="R29" i="8"/>
  <c r="U21" i="8"/>
  <c r="U34" i="8"/>
  <c r="U36" i="8"/>
  <c r="U40" i="8"/>
  <c r="U42" i="8"/>
  <c r="U35" i="8"/>
  <c r="U39" i="8"/>
  <c r="U41" i="8"/>
  <c r="R20" i="8"/>
  <c r="R23" i="8" s="1"/>
  <c r="E23" i="10" s="1"/>
  <c r="AA48" i="8"/>
  <c r="AD48" i="8"/>
  <c r="AA52" i="8"/>
  <c r="AD52" i="8"/>
  <c r="AA55" i="8"/>
  <c r="AD55" i="8"/>
  <c r="R62" i="8"/>
  <c r="X69" i="8"/>
  <c r="X73" i="8"/>
  <c r="R26" i="8"/>
  <c r="R28" i="8"/>
  <c r="O61" i="8"/>
  <c r="O63" i="8"/>
  <c r="U31" i="8"/>
  <c r="R27" i="8"/>
  <c r="R33" i="8"/>
  <c r="U19" i="8"/>
  <c r="X68" i="8"/>
  <c r="X70" i="8"/>
  <c r="X72" i="8"/>
  <c r="X74" i="8"/>
  <c r="R60" i="8"/>
  <c r="R67" i="8"/>
  <c r="X71" i="8"/>
  <c r="X75" i="8"/>
  <c r="K175" i="5"/>
  <c r="J56" i="7"/>
  <c r="Q175" i="5"/>
  <c r="K56" i="7"/>
  <c r="W175" i="5"/>
  <c r="L56" i="7"/>
  <c r="AI175" i="5"/>
  <c r="N56" i="7"/>
  <c r="AC175" i="5"/>
  <c r="M56" i="7"/>
  <c r="AI118" i="5"/>
  <c r="AI117" i="5"/>
  <c r="AI116" i="5"/>
  <c r="AI115" i="5"/>
  <c r="AI114" i="5"/>
  <c r="AC29" i="5"/>
  <c r="AI29" i="5"/>
  <c r="AC118" i="5"/>
  <c r="AC117" i="5"/>
  <c r="AC116" i="5"/>
  <c r="AC115" i="5"/>
  <c r="AC114" i="5"/>
  <c r="W118" i="5"/>
  <c r="W117" i="5"/>
  <c r="W116" i="5"/>
  <c r="W115" i="5"/>
  <c r="W114" i="5"/>
  <c r="Q29" i="5"/>
  <c r="W29" i="5"/>
  <c r="Q118" i="5"/>
  <c r="Q117" i="5"/>
  <c r="Q116" i="5"/>
  <c r="Q115" i="5"/>
  <c r="Q114" i="5"/>
  <c r="D112" i="5"/>
  <c r="D134" i="5" s="1"/>
  <c r="E134" i="5" s="1"/>
  <c r="K29" i="5"/>
  <c r="K118" i="5"/>
  <c r="K117" i="5"/>
  <c r="K116" i="5"/>
  <c r="K115" i="5"/>
  <c r="K114" i="5"/>
  <c r="D29" i="5"/>
  <c r="E29" i="5" s="1"/>
  <c r="D55" i="5"/>
  <c r="E85" i="5" s="1"/>
  <c r="E92" i="5" s="1"/>
  <c r="E55" i="5" s="1"/>
  <c r="E19" i="5"/>
  <c r="E220" i="5"/>
  <c r="E17" i="5" l="1"/>
  <c r="N22" i="7"/>
  <c r="E112" i="5"/>
  <c r="R76" i="8"/>
  <c r="E20" i="10" s="1"/>
  <c r="K22" i="7"/>
  <c r="J22" i="7"/>
  <c r="K27" i="7"/>
  <c r="M27" i="7"/>
  <c r="L27" i="7"/>
  <c r="N27" i="7"/>
  <c r="W99" i="5"/>
  <c r="L34" i="7" s="1"/>
  <c r="L37" i="7" s="1"/>
  <c r="M20" i="7"/>
  <c r="M18" i="7" s="1"/>
  <c r="K20" i="7"/>
  <c r="L20" i="7"/>
  <c r="L18" i="7" s="1"/>
  <c r="D50" i="5"/>
  <c r="E80" i="5" s="1"/>
  <c r="E87" i="5" s="1"/>
  <c r="E50" i="5" s="1"/>
  <c r="E15" i="5"/>
  <c r="J27" i="7"/>
  <c r="Q38" i="8"/>
  <c r="R38" i="8" s="1"/>
  <c r="Q9" i="8"/>
  <c r="L22" i="7"/>
  <c r="E146" i="5"/>
  <c r="W146" i="5"/>
  <c r="M22" i="7"/>
  <c r="E195" i="5"/>
  <c r="E187" i="5"/>
  <c r="AC9" i="8"/>
  <c r="AI197" i="5"/>
  <c r="AC38" i="8"/>
  <c r="AD38" i="8" s="1"/>
  <c r="AI5" i="5"/>
  <c r="AC105" i="5"/>
  <c r="AC103" i="5"/>
  <c r="AC101" i="5"/>
  <c r="AC104" i="5"/>
  <c r="AC102" i="5"/>
  <c r="AC143" i="5"/>
  <c r="AC45" i="5"/>
  <c r="M26" i="7" s="1"/>
  <c r="AC144" i="5"/>
  <c r="W221" i="5"/>
  <c r="K221" i="5"/>
  <c r="E206" i="5"/>
  <c r="E221" i="5" s="1"/>
  <c r="E222" i="5" s="1"/>
  <c r="D51" i="5"/>
  <c r="E81" i="5" s="1"/>
  <c r="E88" i="5" s="1"/>
  <c r="E51" i="5" s="1"/>
  <c r="E16" i="5"/>
  <c r="Z38" i="8"/>
  <c r="AA38" i="8" s="1"/>
  <c r="Z9" i="8"/>
  <c r="M57" i="7"/>
  <c r="Q221" i="5"/>
  <c r="AC221" i="5"/>
  <c r="Z10" i="8" s="1"/>
  <c r="W38" i="8"/>
  <c r="X38" i="8" s="1"/>
  <c r="L57" i="7"/>
  <c r="W9" i="8"/>
  <c r="W197" i="5"/>
  <c r="T9" i="8"/>
  <c r="Q197" i="5"/>
  <c r="T38" i="8"/>
  <c r="U38" i="8" s="1"/>
  <c r="K57" i="7"/>
  <c r="J57" i="7"/>
  <c r="K197" i="5"/>
  <c r="O64" i="8"/>
  <c r="AD51" i="8"/>
  <c r="AD57" i="8" s="1"/>
  <c r="I19" i="10" s="1"/>
  <c r="AA51" i="8"/>
  <c r="AA57" i="8" s="1"/>
  <c r="H19" i="10" s="1"/>
  <c r="AD71" i="8"/>
  <c r="AA71" i="8"/>
  <c r="U60" i="8"/>
  <c r="AD74" i="8"/>
  <c r="AA74" i="8"/>
  <c r="AD70" i="8"/>
  <c r="AA70" i="8"/>
  <c r="X19" i="8"/>
  <c r="U33" i="8"/>
  <c r="U27" i="8"/>
  <c r="X31" i="8"/>
  <c r="U30" i="8"/>
  <c r="U28" i="8"/>
  <c r="U26" i="8"/>
  <c r="U29" i="8"/>
  <c r="X22" i="8"/>
  <c r="AD75" i="8"/>
  <c r="AA75" i="8"/>
  <c r="U67" i="8"/>
  <c r="U76" i="8" s="1"/>
  <c r="F20" i="10" s="1"/>
  <c r="AD72" i="8"/>
  <c r="AA72" i="8"/>
  <c r="AD68" i="8"/>
  <c r="AA68" i="8"/>
  <c r="R63" i="8"/>
  <c r="R61" i="8"/>
  <c r="AD73" i="8"/>
  <c r="AA73" i="8"/>
  <c r="AD69" i="8"/>
  <c r="AA69" i="8"/>
  <c r="U62" i="8"/>
  <c r="U20" i="8"/>
  <c r="U23" i="8" s="1"/>
  <c r="F23" i="10" s="1"/>
  <c r="X41" i="8"/>
  <c r="X39" i="8"/>
  <c r="X35" i="8"/>
  <c r="X42" i="8"/>
  <c r="X40" i="8"/>
  <c r="X36" i="8"/>
  <c r="X34" i="8"/>
  <c r="X21" i="8"/>
  <c r="AI113" i="5"/>
  <c r="N40" i="7" s="1"/>
  <c r="N43" i="7" s="1"/>
  <c r="AI112" i="5"/>
  <c r="AC113" i="5"/>
  <c r="M40" i="7" s="1"/>
  <c r="M43" i="7" s="1"/>
  <c r="AC112" i="5"/>
  <c r="W113" i="5"/>
  <c r="L40" i="7" s="1"/>
  <c r="L43" i="7" s="1"/>
  <c r="W112" i="5"/>
  <c r="Q113" i="5"/>
  <c r="K40" i="7" s="1"/>
  <c r="K43" i="7" s="1"/>
  <c r="Q112" i="5"/>
  <c r="K113" i="5"/>
  <c r="J40" i="7" s="1"/>
  <c r="J43" i="7" s="1"/>
  <c r="K112" i="5"/>
  <c r="J29" i="7" l="1"/>
  <c r="J61" i="7" s="1"/>
  <c r="E9" i="10" s="1"/>
  <c r="M29" i="7"/>
  <c r="L29" i="7"/>
  <c r="L61" i="7" s="1"/>
  <c r="G9" i="10" s="1"/>
  <c r="K18" i="7"/>
  <c r="K29" i="7"/>
  <c r="K61" i="7" s="1"/>
  <c r="F9" i="10" s="1"/>
  <c r="AC99" i="5"/>
  <c r="M34" i="7" s="1"/>
  <c r="M37" i="7" s="1"/>
  <c r="AA37" i="8"/>
  <c r="R37" i="8"/>
  <c r="R43" i="8" s="1"/>
  <c r="E18" i="10" s="1"/>
  <c r="Q10" i="8"/>
  <c r="R64" i="8"/>
  <c r="E17" i="10" s="1"/>
  <c r="Q222" i="5"/>
  <c r="AC222" i="5"/>
  <c r="K58" i="7"/>
  <c r="M58" i="7"/>
  <c r="T10" i="8"/>
  <c r="K222" i="5"/>
  <c r="J58" i="7"/>
  <c r="W10" i="8"/>
  <c r="W222" i="5"/>
  <c r="X37" i="8"/>
  <c r="L58" i="7"/>
  <c r="U37" i="8"/>
  <c r="U43" i="8" s="1"/>
  <c r="F18" i="10" s="1"/>
  <c r="T43" i="8"/>
  <c r="T78" i="8" s="1"/>
  <c r="E196" i="5"/>
  <c r="E197" i="5" s="1"/>
  <c r="AI45" i="5"/>
  <c r="N26" i="7" s="1"/>
  <c r="N29" i="7" s="1"/>
  <c r="AI104" i="5"/>
  <c r="AI102" i="5"/>
  <c r="AI105" i="5"/>
  <c r="AI103" i="5"/>
  <c r="AI101" i="5"/>
  <c r="AI143" i="5"/>
  <c r="AI144" i="5"/>
  <c r="AI221" i="5"/>
  <c r="AC146" i="5"/>
  <c r="O78" i="8"/>
  <c r="D17" i="10"/>
  <c r="D21" i="10" s="1"/>
  <c r="D29" i="10" s="1"/>
  <c r="D31" i="10" s="1"/>
  <c r="AA21" i="8"/>
  <c r="AD21" i="8"/>
  <c r="AA36" i="8"/>
  <c r="AD36" i="8"/>
  <c r="AA40" i="8"/>
  <c r="AD40" i="8"/>
  <c r="AA35" i="8"/>
  <c r="AD35" i="8"/>
  <c r="AA39" i="8"/>
  <c r="AD39" i="8"/>
  <c r="X20" i="8"/>
  <c r="X23" i="8" s="1"/>
  <c r="G23" i="10" s="1"/>
  <c r="X62" i="8"/>
  <c r="U61" i="8"/>
  <c r="U63" i="8"/>
  <c r="X67" i="8"/>
  <c r="X76" i="8" s="1"/>
  <c r="G20" i="10" s="1"/>
  <c r="X30" i="8"/>
  <c r="AA19" i="8"/>
  <c r="AD19" i="8"/>
  <c r="X60" i="8"/>
  <c r="AA34" i="8"/>
  <c r="AD34" i="8"/>
  <c r="AA42" i="8"/>
  <c r="AD42" i="8"/>
  <c r="AA41" i="8"/>
  <c r="AD41" i="8"/>
  <c r="AD22" i="8"/>
  <c r="AA22" i="8"/>
  <c r="X29" i="8"/>
  <c r="X26" i="8"/>
  <c r="X28" i="8"/>
  <c r="AD31" i="8"/>
  <c r="AA31" i="8"/>
  <c r="X27" i="8"/>
  <c r="X33" i="8"/>
  <c r="Z43" i="8" l="1"/>
  <c r="Z78" i="8" s="1"/>
  <c r="M61" i="7"/>
  <c r="H9" i="10" s="1"/>
  <c r="AI99" i="5"/>
  <c r="N34" i="7" s="1"/>
  <c r="N37" i="7" s="1"/>
  <c r="N61" i="7" s="1"/>
  <c r="I9" i="10" s="1"/>
  <c r="E21" i="10"/>
  <c r="E29" i="10" s="1"/>
  <c r="E36" i="10" s="1"/>
  <c r="K63" i="7"/>
  <c r="J63" i="7"/>
  <c r="L63" i="7"/>
  <c r="U64" i="8"/>
  <c r="F17" i="10" s="1"/>
  <c r="F21" i="10" s="1"/>
  <c r="F29" i="10" s="1"/>
  <c r="F36" i="10" s="1"/>
  <c r="R78" i="8"/>
  <c r="W43" i="8"/>
  <c r="W78" i="8" s="1"/>
  <c r="Q43" i="8"/>
  <c r="Q78" i="8" s="1"/>
  <c r="AI146" i="5"/>
  <c r="N58" i="7"/>
  <c r="AI222" i="5"/>
  <c r="AC10" i="8"/>
  <c r="G15" i="10"/>
  <c r="F15" i="10"/>
  <c r="E15" i="10"/>
  <c r="AA28" i="8"/>
  <c r="AD28" i="8"/>
  <c r="AA29" i="8"/>
  <c r="AD29" i="8"/>
  <c r="AD60" i="8"/>
  <c r="AA60" i="8"/>
  <c r="X63" i="8"/>
  <c r="AD62" i="8"/>
  <c r="AA62" i="8"/>
  <c r="AD30" i="8"/>
  <c r="AA30" i="8"/>
  <c r="X43" i="8"/>
  <c r="G18" i="10" s="1"/>
  <c r="AA33" i="8"/>
  <c r="AD33" i="8"/>
  <c r="AA27" i="8"/>
  <c r="AD27" i="8"/>
  <c r="AA26" i="8"/>
  <c r="AD26" i="8"/>
  <c r="AD67" i="8"/>
  <c r="AD76" i="8" s="1"/>
  <c r="I20" i="10" s="1"/>
  <c r="AA67" i="8"/>
  <c r="AA76" i="8" s="1"/>
  <c r="H20" i="10" s="1"/>
  <c r="X61" i="8"/>
  <c r="AD20" i="8"/>
  <c r="AD23" i="8" s="1"/>
  <c r="I23" i="10" s="1"/>
  <c r="AA20" i="8"/>
  <c r="AA23" i="8" s="1"/>
  <c r="H23" i="10" s="1"/>
  <c r="F34" i="10" l="1"/>
  <c r="F31" i="10"/>
  <c r="E34" i="10"/>
  <c r="E31" i="10"/>
  <c r="E35" i="10" s="1"/>
  <c r="G34" i="10"/>
  <c r="H15" i="10"/>
  <c r="M63" i="7"/>
  <c r="N63" i="7"/>
  <c r="I15" i="10"/>
  <c r="X64" i="8"/>
  <c r="G17" i="10" s="1"/>
  <c r="G21" i="10" s="1"/>
  <c r="G29" i="10" s="1"/>
  <c r="G36" i="10" s="1"/>
  <c r="U78" i="8"/>
  <c r="F35" i="10"/>
  <c r="AD37" i="8"/>
  <c r="AD43" i="8" s="1"/>
  <c r="I18" i="10" s="1"/>
  <c r="AC43" i="8"/>
  <c r="AC78" i="8" s="1"/>
  <c r="AA43" i="8"/>
  <c r="H18" i="10" s="1"/>
  <c r="AA61" i="8"/>
  <c r="AD61" i="8"/>
  <c r="AA63" i="8"/>
  <c r="AD63" i="8"/>
  <c r="I34" i="10" l="1"/>
  <c r="H34" i="10"/>
  <c r="G31" i="10"/>
  <c r="G35" i="10" s="1"/>
  <c r="X78" i="8"/>
  <c r="AA64" i="8"/>
  <c r="H17" i="10" s="1"/>
  <c r="H21" i="10" s="1"/>
  <c r="H29" i="10" s="1"/>
  <c r="H36" i="10" s="1"/>
  <c r="AD64" i="8"/>
  <c r="H31" i="10" l="1"/>
  <c r="AA78" i="8"/>
  <c r="H35" i="10"/>
  <c r="AD78" i="8"/>
  <c r="I17" i="10"/>
  <c r="I21" i="10" s="1"/>
  <c r="I29" i="10" s="1"/>
  <c r="I36" i="10" l="1"/>
  <c r="I31" i="10"/>
  <c r="I35" i="10" s="1"/>
</calcChain>
</file>

<file path=xl/sharedStrings.xml><?xml version="1.0" encoding="utf-8"?>
<sst xmlns="http://schemas.openxmlformats.org/spreadsheetml/2006/main" count="2469" uniqueCount="1026">
  <si>
    <t>School Name</t>
  </si>
  <si>
    <t>Total</t>
  </si>
  <si>
    <t>Rate</t>
  </si>
  <si>
    <t>Students</t>
  </si>
  <si>
    <t>Guest Teachers (ECE-12 @ 1.00)</t>
  </si>
  <si>
    <t>GT Minimum</t>
  </si>
  <si>
    <t>Student Literacy Development (K-12 - K@.5)</t>
  </si>
  <si>
    <t>Technology (ECE-12 @ 1.00)</t>
  </si>
  <si>
    <t>Textbooks - Fund 16 (K-12 @ 1.00)</t>
  </si>
  <si>
    <t>Library Books Centrally Managed Fund 12 (ECE-12 @ 1.00)</t>
  </si>
  <si>
    <t>Title I (K-12 K=.5 FRL)</t>
  </si>
  <si>
    <t>Title II (K-12 K=.5)</t>
  </si>
  <si>
    <t>SBB Base (K-12 - K@.5)</t>
  </si>
  <si>
    <t>ES</t>
  </si>
  <si>
    <t>K-8</t>
  </si>
  <si>
    <t>MS</t>
  </si>
  <si>
    <t>HS</t>
  </si>
  <si>
    <t>6-12</t>
  </si>
  <si>
    <t>Free &amp; Reduced Lunch Supplemental (per FRL pupil)</t>
  </si>
  <si>
    <t>Performance Allocation (K-12 - K@.5)</t>
  </si>
  <si>
    <t>Funding Source</t>
  </si>
  <si>
    <t>Maintain Blue</t>
  </si>
  <si>
    <t>Growth to Orange</t>
  </si>
  <si>
    <t>Growth to Yellow</t>
  </si>
  <si>
    <t>Growth to Green</t>
  </si>
  <si>
    <t>Growht to Blue</t>
  </si>
  <si>
    <t>Additional GT Funding</t>
  </si>
  <si>
    <t>Supplemental Base funding for Center Programs (K-12 - K@.5)</t>
  </si>
  <si>
    <t>GT Allocatoin (FTE + Per Pupil)</t>
  </si>
  <si>
    <t>English Language Learners</t>
  </si>
  <si>
    <t>If a 6-12 school, # of grades 6-8</t>
  </si>
  <si>
    <t>If a 6-12 school, # of grades 9-12</t>
  </si>
  <si>
    <t>6-12 (grades 6-8)</t>
  </si>
  <si>
    <t>6-12 (grades 9-12)</t>
  </si>
  <si>
    <t>SBB BASE CALCULATIONS (General Fund)</t>
  </si>
  <si>
    <t>Spanish Speaking Students</t>
  </si>
  <si>
    <t>Min ELA Req</t>
  </si>
  <si>
    <t>Base Hours</t>
  </si>
  <si>
    <t>Extra Hours</t>
  </si>
  <si>
    <t>Work Year</t>
  </si>
  <si>
    <t>see table</t>
  </si>
  <si>
    <t>Free and Reduced Lunch Percentage</t>
  </si>
  <si>
    <t>Calculate FRL pupil count from % (k-12 - k @1.0)</t>
  </si>
  <si>
    <t>Total Enrollment</t>
  </si>
  <si>
    <t>ECE Enrollment</t>
  </si>
  <si>
    <t>Kinder Enrollment</t>
  </si>
  <si>
    <t>Number of Center Programs</t>
  </si>
  <si>
    <t>Mild Moderate Enrollment</t>
  </si>
  <si>
    <t>Grades 1 - 5 Enrollment</t>
  </si>
  <si>
    <t>Grades 6 - 8 Enrollment</t>
  </si>
  <si>
    <t>Grades 9 - 12 Enrollment</t>
  </si>
  <si>
    <t>GENERAL FUND</t>
  </si>
  <si>
    <t>SBB Base Allocation</t>
  </si>
  <si>
    <t>Supplemental Base Funding for Center Programs</t>
  </si>
  <si>
    <t>Guest Teacher Allocation</t>
  </si>
  <si>
    <t>Free and Reduced Lunch Supp Funds</t>
  </si>
  <si>
    <t>Targeted Interventions</t>
  </si>
  <si>
    <t>Performance</t>
  </si>
  <si>
    <t>GT Allocation (FTE + Per Pupil)</t>
  </si>
  <si>
    <t>MILL LEVY ALLOCATIONS</t>
  </si>
  <si>
    <t>Student Literacy Development</t>
  </si>
  <si>
    <t>Technology</t>
  </si>
  <si>
    <t>Art &amp; Music</t>
  </si>
  <si>
    <t>Textbooks - Fund 16</t>
  </si>
  <si>
    <t>Library Books Centrally Managed Fund 12</t>
  </si>
  <si>
    <t>1998 &amp; 2003 MILL LEVY FUNDS</t>
  </si>
  <si>
    <t>STATE AND FEDERAL FUNDING SOURCES</t>
  </si>
  <si>
    <t>Title I</t>
  </si>
  <si>
    <t>Title I - Parent Involvement</t>
  </si>
  <si>
    <t>Title II - Student Literacy Development (Facilitator)</t>
  </si>
  <si>
    <t>Use of Funding</t>
  </si>
  <si>
    <t>Per Pupil Base Funding (Total of lines 38-40)</t>
  </si>
  <si>
    <t>Yes</t>
  </si>
  <si>
    <t>No</t>
  </si>
  <si>
    <t xml:space="preserve">ELA Para </t>
  </si>
  <si>
    <t>MILL LEVY</t>
  </si>
  <si>
    <t>200 &lt; x &lt;= 400</t>
  </si>
  <si>
    <t>x &lt;=200</t>
  </si>
  <si>
    <t>Arts Resource Allocation (K - 8 - K @ 0.5)</t>
  </si>
  <si>
    <t>400 &lt; x &lt;= 549</t>
  </si>
  <si>
    <t>549 &lt; x &lt;= 600</t>
  </si>
  <si>
    <t>600 &lt; x</t>
  </si>
  <si>
    <t>Data Range</t>
  </si>
  <si>
    <t>Art &amp; Music FTE (x = projectecd enrollment ,   k-8 - k @ 0.5)</t>
  </si>
  <si>
    <t xml:space="preserve">Drop Down List ID #  </t>
  </si>
  <si>
    <t>Title I Parental Involvement</t>
  </si>
  <si>
    <t>K - 5 (66 - 89.9%)</t>
  </si>
  <si>
    <t>K - 5 (90 - 100%)</t>
  </si>
  <si>
    <t>6 - 8 (66 - 84.9%)</t>
  </si>
  <si>
    <t>6 - 8 (85 - 100%)</t>
  </si>
  <si>
    <t>9 - 12 (66 - 79.9%)</t>
  </si>
  <si>
    <t>9 - 12 (80 - 100%)</t>
  </si>
  <si>
    <t># of Kids</t>
  </si>
  <si>
    <t>Discretionary</t>
  </si>
  <si>
    <t>Gifted &amp; Talented</t>
  </si>
  <si>
    <t>Boost literacy, math &amp; science</t>
  </si>
  <si>
    <t>Tech equip, software, repair, staff</t>
  </si>
  <si>
    <t>Guest teacher</t>
  </si>
  <si>
    <t>Supplementary support for Title I kids</t>
  </si>
  <si>
    <t>Parent involvement activities</t>
  </si>
  <si>
    <t>Staff Development</t>
  </si>
  <si>
    <t>No Growth / Not Blue</t>
  </si>
  <si>
    <t>Low Range</t>
  </si>
  <si>
    <t>High Range</t>
  </si>
  <si>
    <t>Payback for Budget Assistance Calculation</t>
  </si>
  <si>
    <t>Constants:</t>
  </si>
  <si>
    <t xml:space="preserve">Salary </t>
  </si>
  <si>
    <t>ELA Para Hourly Rate</t>
  </si>
  <si>
    <t>Kinder (0.5) enrollment change</t>
  </si>
  <si>
    <t>Grades 1-12 enrollment change</t>
  </si>
  <si>
    <t>Total enrollment change</t>
  </si>
  <si>
    <t>Benchmark # 1: 30 student increase</t>
  </si>
  <si>
    <t>Benchmark # 2: increments of 10 over 30</t>
  </si>
  <si>
    <t>FTE payback</t>
  </si>
  <si>
    <t>Total Payback</t>
  </si>
  <si>
    <t>Required / Recommended FTEs</t>
  </si>
  <si>
    <t>See Budget Guidance Manual</t>
  </si>
  <si>
    <t>FTE, Supplies - Requires GF Match</t>
  </si>
  <si>
    <t>Classroom textbooks/consumables</t>
  </si>
  <si>
    <t>Description</t>
  </si>
  <si>
    <t>ML Arts Match</t>
  </si>
  <si>
    <t>GF</t>
  </si>
  <si>
    <t>Art pupil count</t>
  </si>
  <si>
    <t>Required / Recommended FTEs (Continued)</t>
  </si>
  <si>
    <t>**ELL - constants and calculations (see below)</t>
  </si>
  <si>
    <t>Hourly Rate</t>
  </si>
  <si>
    <t>Alloc Per</t>
  </si>
  <si>
    <t>1- # of Students</t>
  </si>
  <si>
    <t>2- Alloc Group</t>
  </si>
  <si>
    <t>3- Total Alloc</t>
  </si>
  <si>
    <t>4 - Actual</t>
  </si>
  <si>
    <t>Title (based upon last year's enrollment for 5 year)</t>
  </si>
  <si>
    <t>**Title I - constants and calculations (see below)</t>
  </si>
  <si>
    <t>Calculation</t>
  </si>
  <si>
    <t>Constants</t>
  </si>
  <si>
    <t>Multiple of 10 &gt; = 40</t>
  </si>
  <si>
    <t>Year 1 - Total</t>
  </si>
  <si>
    <t>M/M Enrollment</t>
  </si>
  <si>
    <t>Round</t>
  </si>
  <si>
    <t>Ratios</t>
  </si>
  <si>
    <t>Ratio used for this calculation</t>
  </si>
  <si>
    <t>Enrollment/ratio</t>
  </si>
  <si>
    <t>truncate</t>
  </si>
  <si>
    <t>Determine Multiple</t>
  </si>
  <si>
    <t>Determine extra factor for MM decision</t>
  </si>
  <si>
    <t>Mild Moderate Recommendation (see the below tables)</t>
  </si>
  <si>
    <t>MM minimum recommendation</t>
  </si>
  <si>
    <t>MM actual dollar allocation</t>
  </si>
  <si>
    <t>Days</t>
  </si>
  <si>
    <t>FTE</t>
  </si>
  <si>
    <t>Nurse Minimum</t>
  </si>
  <si>
    <t>Nurse Allocated Budget</t>
  </si>
  <si>
    <t>Cost per day</t>
  </si>
  <si>
    <t>Pyschologist/Social Worker Allocated Budget</t>
  </si>
  <si>
    <t>SW/PYCH Minimum</t>
  </si>
  <si>
    <t>(Scroll in Drop Down Box)</t>
  </si>
  <si>
    <t xml:space="preserve">School Type </t>
  </si>
  <si>
    <t>(Only ES and K-8)</t>
  </si>
  <si>
    <t>GT Enrollment (input only grades K-8)</t>
  </si>
  <si>
    <t>$$ Alloc =</t>
  </si>
  <si>
    <t>FTE =</t>
  </si>
  <si>
    <t>Social Worker / Pychminimum (K-12 - K@.5)</t>
  </si>
  <si>
    <t>Nurse minimum (use tables below) - (K-12 - K@.5)</t>
  </si>
  <si>
    <t>YEAR 0</t>
  </si>
  <si>
    <t>YEAR 1</t>
  </si>
  <si>
    <t>YEAR 2</t>
  </si>
  <si>
    <t>YEAR 3</t>
  </si>
  <si>
    <t>YEAR 4</t>
  </si>
  <si>
    <t>YEAR 5</t>
  </si>
  <si>
    <t>Targeted Intevention (original allocation)</t>
  </si>
  <si>
    <t>NA</t>
  </si>
  <si>
    <t>NON-SBB FUNDING</t>
  </si>
  <si>
    <t>Mill Levy (Offset)</t>
  </si>
  <si>
    <t>GOB Offset</t>
  </si>
  <si>
    <t>School Consolidation (Offset)</t>
  </si>
  <si>
    <t>Grants (Walton, CDE, Other)</t>
  </si>
  <si>
    <t>OTHER</t>
  </si>
  <si>
    <t>Salary Growth</t>
  </si>
  <si>
    <t>INFORMATIONAL - REQUIRED PURCHASES</t>
  </si>
  <si>
    <t>Nurse Days</t>
  </si>
  <si>
    <t>Mental Health Days</t>
  </si>
  <si>
    <t>Mild Moderate FTE</t>
  </si>
  <si>
    <t>Arts FTEs</t>
  </si>
  <si>
    <t>Arts Purchase General Fund</t>
  </si>
  <si>
    <t>Arts Purchase Mill Levy</t>
  </si>
  <si>
    <t>JOB CODE</t>
  </si>
  <si>
    <t>Type</t>
  </si>
  <si>
    <t>SALARY COST</t>
  </si>
  <si>
    <t>GF BENEFIT COST</t>
  </si>
  <si>
    <t>NON-GF BENEFIT COST</t>
  </si>
  <si>
    <t>GENERAL FUND AVERAGE SALARY + BENEFITS</t>
  </si>
  <si>
    <t>YEAR 1 AVERAGE</t>
  </si>
  <si>
    <t>YEAR 2 AVERAGE</t>
  </si>
  <si>
    <t>YEAR 3 AVERAGE</t>
  </si>
  <si>
    <t>YEAR 4 AVEARGE</t>
  </si>
  <si>
    <t>YEAR 5 AVERAGE</t>
  </si>
  <si>
    <t>YEAR 0 - FTE/HOURS</t>
  </si>
  <si>
    <t>YEAR 0 -            $</t>
  </si>
  <si>
    <t>YEAR 1 - FTE/HOURS</t>
  </si>
  <si>
    <t>YEAR 1 -            $</t>
  </si>
  <si>
    <t>YEAR 2 - FTE/HOURS</t>
  </si>
  <si>
    <t>YEAR 2 -            $</t>
  </si>
  <si>
    <t>YEAR 3 - FTE/HOURS</t>
  </si>
  <si>
    <t>YEAR 3 -            $</t>
  </si>
  <si>
    <t>YEAR 4 - FTE/HOURS</t>
  </si>
  <si>
    <t>YEAR 4 -            $</t>
  </si>
  <si>
    <t>YEAR 5 - FTE/HOURS</t>
  </si>
  <si>
    <t>YEAR 5 -            $</t>
  </si>
  <si>
    <t>PART TIME</t>
  </si>
  <si>
    <t>PARAPROFESSIONALS</t>
  </si>
  <si>
    <t>PART TIME TOTAL</t>
  </si>
  <si>
    <t>CLASSROOM STAFF</t>
  </si>
  <si>
    <t>3328</t>
  </si>
  <si>
    <t>Intervention Teacher</t>
  </si>
  <si>
    <t>3302</t>
  </si>
  <si>
    <t>Regular/Supplemental Teacher</t>
  </si>
  <si>
    <t>Gifted &amp; Talented Teacher</t>
  </si>
  <si>
    <t>3329</t>
  </si>
  <si>
    <t>Gifted &amp; Talented Itinerant Teacher</t>
  </si>
  <si>
    <t>3337</t>
  </si>
  <si>
    <t>ESL / Zone Teacher</t>
  </si>
  <si>
    <t>Arts Teacher</t>
  </si>
  <si>
    <t>3306</t>
  </si>
  <si>
    <t>Libarian</t>
  </si>
  <si>
    <t>7300</t>
  </si>
  <si>
    <t>Library Tech</t>
  </si>
  <si>
    <t>3362</t>
  </si>
  <si>
    <t>Guidance Counselor</t>
  </si>
  <si>
    <t>3372</t>
  </si>
  <si>
    <t>Student Advisor</t>
  </si>
  <si>
    <t>1401</t>
  </si>
  <si>
    <t>Mental Health FTE (Psych and/or Social Worker)</t>
  </si>
  <si>
    <t>1530</t>
  </si>
  <si>
    <t>Nurse FTE</t>
  </si>
  <si>
    <t>3382</t>
  </si>
  <si>
    <t>Technology Teacher</t>
  </si>
  <si>
    <t>Administrative Assistant</t>
  </si>
  <si>
    <t>3332</t>
  </si>
  <si>
    <t>General Fund Facilitator, Humanities</t>
  </si>
  <si>
    <t>3407</t>
  </si>
  <si>
    <t>Lead Teacher</t>
  </si>
  <si>
    <t>CLASSROOM STAFF TOTAL</t>
  </si>
  <si>
    <t>PRO TECH STAFF</t>
  </si>
  <si>
    <t>6339</t>
  </si>
  <si>
    <t>LPN</t>
  </si>
  <si>
    <t>6282</t>
  </si>
  <si>
    <t>Community Liaison 233</t>
  </si>
  <si>
    <t>6123</t>
  </si>
  <si>
    <t>SFPC Liaison Specialist 200</t>
  </si>
  <si>
    <t>6354</t>
  </si>
  <si>
    <t>Educational ProTech 200</t>
  </si>
  <si>
    <t>6327</t>
  </si>
  <si>
    <t>Media Technician 200</t>
  </si>
  <si>
    <t>6226</t>
  </si>
  <si>
    <t>School PC Apps Specialist 220</t>
  </si>
  <si>
    <t>9685</t>
  </si>
  <si>
    <t>School Technology Spec I 212</t>
  </si>
  <si>
    <t>9686</t>
  </si>
  <si>
    <t>School Technology Spec II 212</t>
  </si>
  <si>
    <t>9687</t>
  </si>
  <si>
    <t>School Technology Spec III 212</t>
  </si>
  <si>
    <t>6169</t>
  </si>
  <si>
    <t>Project Coordinator 184</t>
  </si>
  <si>
    <t>9644</t>
  </si>
  <si>
    <t>Project Coordinator 240</t>
  </si>
  <si>
    <t>PRO TECH STAFF TOTAL</t>
  </si>
  <si>
    <t>ADMINISTRATIVE STAFF</t>
  </si>
  <si>
    <t>Principal</t>
  </si>
  <si>
    <t>Asst. Principal</t>
  </si>
  <si>
    <t>Business Manager</t>
  </si>
  <si>
    <t>Office Manager</t>
  </si>
  <si>
    <t>ADMINISTRATIVE STAFF TOTAL</t>
  </si>
  <si>
    <t>CLERICAL STAFF</t>
  </si>
  <si>
    <t>1749</t>
  </si>
  <si>
    <t>1706</t>
  </si>
  <si>
    <t>1614</t>
  </si>
  <si>
    <t>1711</t>
  </si>
  <si>
    <t>1709</t>
  </si>
  <si>
    <t>1722</t>
  </si>
  <si>
    <t>1702</t>
  </si>
  <si>
    <t>1704</t>
  </si>
  <si>
    <t>1613</t>
  </si>
  <si>
    <t>1718</t>
  </si>
  <si>
    <t>1716</t>
  </si>
  <si>
    <t>1717</t>
  </si>
  <si>
    <t>CLERICAL STAFF TOTAL</t>
  </si>
  <si>
    <t>GRAND TOTAL FULL TIME</t>
  </si>
  <si>
    <t>DESCRIPTION</t>
  </si>
  <si>
    <t>GENERAL SUPPLIES</t>
  </si>
  <si>
    <t>LIBRARYGENERAL SUPPLIES</t>
  </si>
  <si>
    <t>COPYING</t>
  </si>
  <si>
    <t>TRANSPORTATION/FIELD TRIPS</t>
  </si>
  <si>
    <t>NON-CAPITAL EQUIPMENT</t>
  </si>
  <si>
    <t>BOOKS AND PERIODICALS</t>
  </si>
  <si>
    <t>OTHER PROFESSIONAL SERVICES</t>
  </si>
  <si>
    <t>REPAIRS AND MAINTENANCE SVCS</t>
  </si>
  <si>
    <t>TRAVEL AND REGISTRATION</t>
  </si>
  <si>
    <t>DUES AND FEES</t>
  </si>
  <si>
    <t>ENROLLMENT HOLDING</t>
  </si>
  <si>
    <t>STAFF DEVELOPMENT</t>
  </si>
  <si>
    <t>MILEAGE</t>
  </si>
  <si>
    <t>GUEST TEACHERS (SUBSTITUTES)</t>
  </si>
  <si>
    <t>OVERTIME</t>
  </si>
  <si>
    <t>EXTRA PAY</t>
  </si>
  <si>
    <t>PARENT INVLOVEMENT</t>
  </si>
  <si>
    <t>NON-SALARY ACCOUNTS TOTAL</t>
  </si>
  <si>
    <t>OTHER TOTAL</t>
  </si>
  <si>
    <t>CAPITAL COSTS</t>
  </si>
  <si>
    <t>NON-SALARY BUDGET TOTAL</t>
  </si>
  <si>
    <t>Mild/Moderate Teacher (Recommended)</t>
  </si>
  <si>
    <t>AP</t>
  </si>
  <si>
    <t>Business Mgr</t>
  </si>
  <si>
    <t>0244</t>
  </si>
  <si>
    <t>0210</t>
  </si>
  <si>
    <t>0615</t>
  </si>
  <si>
    <t>0725</t>
  </si>
  <si>
    <t>K8</t>
  </si>
  <si>
    <t>0217</t>
  </si>
  <si>
    <t>0219</t>
  </si>
  <si>
    <t>0246</t>
  </si>
  <si>
    <t>0213</t>
  </si>
  <si>
    <t>0616</t>
  </si>
  <si>
    <t>0727</t>
  </si>
  <si>
    <t>0245</t>
  </si>
  <si>
    <t>0211</t>
  </si>
  <si>
    <t>0617</t>
  </si>
  <si>
    <t>SBB REVENUE</t>
  </si>
  <si>
    <t>TOTAL REVENUE</t>
  </si>
  <si>
    <t>ADMINISTRATIVE FULL TIME STAFF</t>
  </si>
  <si>
    <t>TEACHING FULL TIME STAFF</t>
  </si>
  <si>
    <t>PRO-TECH FULL TIME STAFF</t>
  </si>
  <si>
    <t>CLERICAL FULL TIME STAFF</t>
  </si>
  <si>
    <t>FT ACCOUNTS TOTAL</t>
  </si>
  <si>
    <t>PART TIME ACCOUNTS TOTAL</t>
  </si>
  <si>
    <t>CAPITAL BUDGET TOTAL</t>
  </si>
  <si>
    <t>DISTRIBUTED BUDGET TOTAL</t>
  </si>
  <si>
    <t>REMAINING BALANCE TO DISTRIBUTE</t>
  </si>
  <si>
    <t>Estimated Per Student Revenue - K-12 (K=.5)</t>
  </si>
  <si>
    <t>Estimated Subsidy Per Student - K-12 (K=.5)</t>
  </si>
  <si>
    <t>Estimated Total Cost Per Student - K-12 (K=.5)</t>
  </si>
  <si>
    <t>TOTAL SBB FUNDS</t>
  </si>
  <si>
    <t>TOTAL SBB + OTHER</t>
  </si>
  <si>
    <t>Growth to Blue</t>
  </si>
  <si>
    <t>YEAR 0 - SBB = NA</t>
  </si>
  <si>
    <t>Per pupil calculation</t>
  </si>
  <si>
    <t>ECE Slots</t>
  </si>
  <si>
    <t>Kinder Slots</t>
  </si>
  <si>
    <t>Average Kinder</t>
  </si>
  <si>
    <t>Average ECE</t>
  </si>
  <si>
    <t>Kinder Allocation</t>
  </si>
  <si>
    <t>ECE Allocation</t>
  </si>
  <si>
    <t>This calculation varies by program and is therefore an estimate.  Refer to the Budget Guidance Manual for more detailed inforamtion</t>
  </si>
  <si>
    <t>ECE/KINDER FUNDING</t>
  </si>
  <si>
    <t>Teacher (matched with GF), Para, supplies</t>
  </si>
  <si>
    <t>Teacher Para, supplies</t>
  </si>
  <si>
    <t xml:space="preserve">Are you currently an SPF red school? </t>
  </si>
  <si>
    <t>SPF Rating Growth from prior year</t>
  </si>
  <si>
    <t>Fund 10,12,16</t>
  </si>
  <si>
    <t>Fund 19</t>
  </si>
  <si>
    <t>Fund 20-28</t>
  </si>
  <si>
    <t>Fund 29</t>
  </si>
  <si>
    <t>JOB DESCRIPTION</t>
  </si>
  <si>
    <t>BARGAINING</t>
  </si>
  <si>
    <t xml:space="preserve">AVERAGE SALARY </t>
  </si>
  <si>
    <t>AVERAGE HOURLY</t>
  </si>
  <si>
    <t>FT BENEFITS</t>
  </si>
  <si>
    <t>PT BENEFITS</t>
  </si>
  <si>
    <t>PT TOTAL SAL + BEN 10-16</t>
  </si>
  <si>
    <t>PT TOTAL SAL + BEN 19-29</t>
  </si>
  <si>
    <t>3300</t>
  </si>
  <si>
    <t>3301</t>
  </si>
  <si>
    <t>3307</t>
  </si>
  <si>
    <t>3308</t>
  </si>
  <si>
    <t>3338</t>
  </si>
  <si>
    <t>3339</t>
  </si>
  <si>
    <t>3360</t>
  </si>
  <si>
    <t>3361</t>
  </si>
  <si>
    <t>3370</t>
  </si>
  <si>
    <t>3371</t>
  </si>
  <si>
    <t>3381</t>
  </si>
  <si>
    <t>3383</t>
  </si>
  <si>
    <t>1511</t>
  </si>
  <si>
    <t>3333</t>
  </si>
  <si>
    <t>3334</t>
  </si>
  <si>
    <t>3335</t>
  </si>
  <si>
    <t>0125</t>
  </si>
  <si>
    <t>0115</t>
  </si>
  <si>
    <t>0110</t>
  </si>
  <si>
    <t>0114</t>
  </si>
  <si>
    <t>0254</t>
  </si>
  <si>
    <t>0102</t>
  </si>
  <si>
    <t>0121</t>
  </si>
  <si>
    <t>0126</t>
  </si>
  <si>
    <t>0135</t>
  </si>
  <si>
    <t>0111</t>
  </si>
  <si>
    <t>0256</t>
  </si>
  <si>
    <t>9660</t>
  </si>
  <si>
    <t>0127</t>
  </si>
  <si>
    <t>1200</t>
  </si>
  <si>
    <t>0118</t>
  </si>
  <si>
    <t>0122</t>
  </si>
  <si>
    <t>0260</t>
  </si>
  <si>
    <t>0100</t>
  </si>
  <si>
    <t>0108</t>
  </si>
  <si>
    <t>0252</t>
  </si>
  <si>
    <t>0243</t>
  </si>
  <si>
    <t>9653</t>
  </si>
  <si>
    <t>0283</t>
  </si>
  <si>
    <t>0271</t>
  </si>
  <si>
    <t>0250</t>
  </si>
  <si>
    <t>9734</t>
  </si>
  <si>
    <t>0137</t>
  </si>
  <si>
    <t>0101</t>
  </si>
  <si>
    <t>0133</t>
  </si>
  <si>
    <t>6437</t>
  </si>
  <si>
    <t>9672</t>
  </si>
  <si>
    <t>9735</t>
  </si>
  <si>
    <t>9655</t>
  </si>
  <si>
    <t>0289</t>
  </si>
  <si>
    <t>0270</t>
  </si>
  <si>
    <t>0600</t>
  </si>
  <si>
    <t>0209</t>
  </si>
  <si>
    <t>9690</t>
  </si>
  <si>
    <t>0325</t>
  </si>
  <si>
    <t>0242</t>
  </si>
  <si>
    <t>9730</t>
  </si>
  <si>
    <t>9656</t>
  </si>
  <si>
    <t>0278</t>
  </si>
  <si>
    <t>0268</t>
  </si>
  <si>
    <t>9680</t>
  </si>
  <si>
    <t>9658</t>
  </si>
  <si>
    <t>9654</t>
  </si>
  <si>
    <t>0348</t>
  </si>
  <si>
    <t>0295</t>
  </si>
  <si>
    <t>9738</t>
  </si>
  <si>
    <t>0322</t>
  </si>
  <si>
    <t>0275</t>
  </si>
  <si>
    <t>0132</t>
  </si>
  <si>
    <t>0239</t>
  </si>
  <si>
    <t>0294</t>
  </si>
  <si>
    <t>0297</t>
  </si>
  <si>
    <t>9681</t>
  </si>
  <si>
    <t>6528</t>
  </si>
  <si>
    <t>0261</t>
  </si>
  <si>
    <t>0392</t>
  </si>
  <si>
    <t>9661</t>
  </si>
  <si>
    <t>0510</t>
  </si>
  <si>
    <t>0933</t>
  </si>
  <si>
    <t>4129</t>
  </si>
  <si>
    <t>0281</t>
  </si>
  <si>
    <t>9736</t>
  </si>
  <si>
    <t>0421</t>
  </si>
  <si>
    <t>0273</t>
  </si>
  <si>
    <t>0345</t>
  </si>
  <si>
    <t>0310</t>
  </si>
  <si>
    <t>0404</t>
  </si>
  <si>
    <t>0396</t>
  </si>
  <si>
    <t>0335</t>
  </si>
  <si>
    <t>9650</t>
  </si>
  <si>
    <t>6243</t>
  </si>
  <si>
    <t>9670</t>
  </si>
  <si>
    <t>0612</t>
  </si>
  <si>
    <t>0514</t>
  </si>
  <si>
    <t>0264</t>
  </si>
  <si>
    <t>9621</t>
  </si>
  <si>
    <t>0291</t>
  </si>
  <si>
    <t>9659</t>
  </si>
  <si>
    <t>9682</t>
  </si>
  <si>
    <t>0129</t>
  </si>
  <si>
    <t>9652</t>
  </si>
  <si>
    <t>9675</t>
  </si>
  <si>
    <t>6250</t>
  </si>
  <si>
    <t>0606</t>
  </si>
  <si>
    <t>0410</t>
  </si>
  <si>
    <t>0304</t>
  </si>
  <si>
    <t>6399</t>
  </si>
  <si>
    <t>6286</t>
  </si>
  <si>
    <t>9664</t>
  </si>
  <si>
    <t>0702</t>
  </si>
  <si>
    <t>6445</t>
  </si>
  <si>
    <t>0609</t>
  </si>
  <si>
    <t>0373</t>
  </si>
  <si>
    <t>1202</t>
  </si>
  <si>
    <t>0908</t>
  </si>
  <si>
    <t>0628</t>
  </si>
  <si>
    <t>6289</t>
  </si>
  <si>
    <t>6353</t>
  </si>
  <si>
    <t>0308</t>
  </si>
  <si>
    <t>0319</t>
  </si>
  <si>
    <t>0307</t>
  </si>
  <si>
    <t>8106</t>
  </si>
  <si>
    <t>0406</t>
  </si>
  <si>
    <t>0513</t>
  </si>
  <si>
    <t>0306</t>
  </si>
  <si>
    <t>9683</t>
  </si>
  <si>
    <t>0408</t>
  </si>
  <si>
    <t>0921</t>
  </si>
  <si>
    <t>0131</t>
  </si>
  <si>
    <t>0272</t>
  </si>
  <si>
    <t>6459</t>
  </si>
  <si>
    <t>6253</t>
  </si>
  <si>
    <t>0206</t>
  </si>
  <si>
    <t>0694</t>
  </si>
  <si>
    <t>9671</t>
  </si>
  <si>
    <t>6315</t>
  </si>
  <si>
    <t>6288</t>
  </si>
  <si>
    <t>1931</t>
  </si>
  <si>
    <t>9676</t>
  </si>
  <si>
    <t>6183</t>
  </si>
  <si>
    <t>0305</t>
  </si>
  <si>
    <t>8104</t>
  </si>
  <si>
    <t>0420</t>
  </si>
  <si>
    <t>9667</t>
  </si>
  <si>
    <t>0500</t>
  </si>
  <si>
    <t>0607</t>
  </si>
  <si>
    <t>0730</t>
  </si>
  <si>
    <t>5264</t>
  </si>
  <si>
    <t>6527</t>
  </si>
  <si>
    <t>9648</t>
  </si>
  <si>
    <t>0471</t>
  </si>
  <si>
    <t>0205</t>
  </si>
  <si>
    <t>9651</t>
  </si>
  <si>
    <t>1804</t>
  </si>
  <si>
    <t>9732</t>
  </si>
  <si>
    <t>6293</t>
  </si>
  <si>
    <t>0112</t>
  </si>
  <si>
    <t>6440</t>
  </si>
  <si>
    <t>0212</t>
  </si>
  <si>
    <t>8101</t>
  </si>
  <si>
    <t>1922</t>
  </si>
  <si>
    <t>8105</t>
  </si>
  <si>
    <t>2038</t>
  </si>
  <si>
    <t>6000</t>
  </si>
  <si>
    <t>9630</t>
  </si>
  <si>
    <t>0740</t>
  </si>
  <si>
    <t>1930</t>
  </si>
  <si>
    <t>6113</t>
  </si>
  <si>
    <t>1920</t>
  </si>
  <si>
    <t>6210</t>
  </si>
  <si>
    <t>9620</t>
  </si>
  <si>
    <t>6420</t>
  </si>
  <si>
    <t>8107</t>
  </si>
  <si>
    <t>6009</t>
  </si>
  <si>
    <t>0249</t>
  </si>
  <si>
    <t>0181</t>
  </si>
  <si>
    <t>0922</t>
  </si>
  <si>
    <t>1926</t>
  </si>
  <si>
    <t>0920</t>
  </si>
  <si>
    <t>0650</t>
  </si>
  <si>
    <t>9800</t>
  </si>
  <si>
    <t>6241</t>
  </si>
  <si>
    <t>1924</t>
  </si>
  <si>
    <t>6439</t>
  </si>
  <si>
    <t>2012</t>
  </si>
  <si>
    <t>3409</t>
  </si>
  <si>
    <t>6162</t>
  </si>
  <si>
    <t>0503</t>
  </si>
  <si>
    <t>0621</t>
  </si>
  <si>
    <t>6456</t>
  </si>
  <si>
    <t>6171</t>
  </si>
  <si>
    <t>0931</t>
  </si>
  <si>
    <t>6157</t>
  </si>
  <si>
    <t>6001</t>
  </si>
  <si>
    <t>6011</t>
  </si>
  <si>
    <t>0216</t>
  </si>
  <si>
    <t>6522</t>
  </si>
  <si>
    <t>6344</t>
  </si>
  <si>
    <t>2039</t>
  </si>
  <si>
    <t>5263</t>
  </si>
  <si>
    <t>1570</t>
  </si>
  <si>
    <t>6318</t>
  </si>
  <si>
    <t>0218</t>
  </si>
  <si>
    <t>6525</t>
  </si>
  <si>
    <t>0601</t>
  </si>
  <si>
    <t>6630</t>
  </si>
  <si>
    <t>6407</t>
  </si>
  <si>
    <t>9643</t>
  </si>
  <si>
    <t>1940</t>
  </si>
  <si>
    <t>3410</t>
  </si>
  <si>
    <t>6463</t>
  </si>
  <si>
    <t>6373</t>
  </si>
  <si>
    <t>1942</t>
  </si>
  <si>
    <t>9724</t>
  </si>
  <si>
    <t>6333</t>
  </si>
  <si>
    <t>9619</t>
  </si>
  <si>
    <t>3312</t>
  </si>
  <si>
    <t>6129</t>
  </si>
  <si>
    <t>1950</t>
  </si>
  <si>
    <t>1925</t>
  </si>
  <si>
    <t>3385</t>
  </si>
  <si>
    <t>0708</t>
  </si>
  <si>
    <t>6332</t>
  </si>
  <si>
    <t>1520</t>
  </si>
  <si>
    <t>6403</t>
  </si>
  <si>
    <t>6256</t>
  </si>
  <si>
    <t>9607</t>
  </si>
  <si>
    <t>6224</t>
  </si>
  <si>
    <t>3305</t>
  </si>
  <si>
    <t>1902</t>
  </si>
  <si>
    <t>2011</t>
  </si>
  <si>
    <t>6638</t>
  </si>
  <si>
    <t>6453</t>
  </si>
  <si>
    <t>1554</t>
  </si>
  <si>
    <t>4194</t>
  </si>
  <si>
    <t>6175</t>
  </si>
  <si>
    <t>6370</t>
  </si>
  <si>
    <t>2513</t>
  </si>
  <si>
    <t>1500</t>
  </si>
  <si>
    <t>9645</t>
  </si>
  <si>
    <t>6617</t>
  </si>
  <si>
    <t>0929</t>
  </si>
  <si>
    <t>9616</t>
  </si>
  <si>
    <t>6278</t>
  </si>
  <si>
    <t>6125</t>
  </si>
  <si>
    <t>1751</t>
  </si>
  <si>
    <t>0714</t>
  </si>
  <si>
    <t>2010</t>
  </si>
  <si>
    <t>6182</t>
  </si>
  <si>
    <t>6449</t>
  </si>
  <si>
    <t>6280</t>
  </si>
  <si>
    <t>6351</t>
  </si>
  <si>
    <t>2043</t>
  </si>
  <si>
    <t>2009</t>
  </si>
  <si>
    <t>6446</t>
  </si>
  <si>
    <t>6146</t>
  </si>
  <si>
    <t>6174</t>
  </si>
  <si>
    <t>6464</t>
  </si>
  <si>
    <t>6524</t>
  </si>
  <si>
    <t>6411</t>
  </si>
  <si>
    <t>6402</t>
  </si>
  <si>
    <t>5108</t>
  </si>
  <si>
    <t>5106</t>
  </si>
  <si>
    <t>5162</t>
  </si>
  <si>
    <t>5136</t>
  </si>
  <si>
    <t>5104</t>
  </si>
  <si>
    <t>5116</t>
  </si>
  <si>
    <t>5102</t>
  </si>
  <si>
    <t>6297</t>
  </si>
  <si>
    <t>0706</t>
  </si>
  <si>
    <t>6443</t>
  </si>
  <si>
    <t>1828</t>
  </si>
  <si>
    <t>1972</t>
  </si>
  <si>
    <t>0711</t>
  </si>
  <si>
    <t>9720</t>
  </si>
  <si>
    <t>6392</t>
  </si>
  <si>
    <t>6149</t>
  </si>
  <si>
    <t>5130</t>
  </si>
  <si>
    <t>5196</t>
  </si>
  <si>
    <t>5190</t>
  </si>
  <si>
    <t>5148</t>
  </si>
  <si>
    <t>5118</t>
  </si>
  <si>
    <t>5144</t>
  </si>
  <si>
    <t>5146</t>
  </si>
  <si>
    <t>5101</t>
  </si>
  <si>
    <t>6409</t>
  </si>
  <si>
    <t>6165</t>
  </si>
  <si>
    <t>6150</t>
  </si>
  <si>
    <t>1592</t>
  </si>
  <si>
    <t>6279</t>
  </si>
  <si>
    <t>6275</t>
  </si>
  <si>
    <t>9606</t>
  </si>
  <si>
    <t>3408</t>
  </si>
  <si>
    <t>6390</t>
  </si>
  <si>
    <t>6636</t>
  </si>
  <si>
    <t>0726</t>
  </si>
  <si>
    <t>1663</t>
  </si>
  <si>
    <t>5158</t>
  </si>
  <si>
    <t>5180</t>
  </si>
  <si>
    <t>5192</t>
  </si>
  <si>
    <t>5170</t>
  </si>
  <si>
    <t>5168</t>
  </si>
  <si>
    <t>5178</t>
  </si>
  <si>
    <t>5194</t>
  </si>
  <si>
    <t>5124</t>
  </si>
  <si>
    <t>5154</t>
  </si>
  <si>
    <t>5156</t>
  </si>
  <si>
    <t>5172</t>
  </si>
  <si>
    <t>5182</t>
  </si>
  <si>
    <t>5134</t>
  </si>
  <si>
    <t>5142</t>
  </si>
  <si>
    <t>6614</t>
  </si>
  <si>
    <t>6516</t>
  </si>
  <si>
    <t>6335</t>
  </si>
  <si>
    <t>6126</t>
  </si>
  <si>
    <t>6428</t>
  </si>
  <si>
    <t>6348</t>
  </si>
  <si>
    <t>6168</t>
  </si>
  <si>
    <t>6227</t>
  </si>
  <si>
    <t>6180</t>
  </si>
  <si>
    <t>2105</t>
  </si>
  <si>
    <t>5008</t>
  </si>
  <si>
    <t>5090</t>
  </si>
  <si>
    <t>5012</t>
  </si>
  <si>
    <t>5006</t>
  </si>
  <si>
    <t>5062</t>
  </si>
  <si>
    <t>5010</t>
  </si>
  <si>
    <t>5044</t>
  </si>
  <si>
    <t>5036</t>
  </si>
  <si>
    <t>5002</t>
  </si>
  <si>
    <t>2401</t>
  </si>
  <si>
    <t>6347</t>
  </si>
  <si>
    <t>6254</t>
  </si>
  <si>
    <t>6274</t>
  </si>
  <si>
    <t>0619</t>
  </si>
  <si>
    <t>6300</t>
  </si>
  <si>
    <t>0720</t>
  </si>
  <si>
    <t>1756</t>
  </si>
  <si>
    <t>6338</t>
  </si>
  <si>
    <t>1754</t>
  </si>
  <si>
    <t>6615</t>
  </si>
  <si>
    <t>3330</t>
  </si>
  <si>
    <t>1590</t>
  </si>
  <si>
    <t>2014</t>
  </si>
  <si>
    <t>5080</t>
  </si>
  <si>
    <t>5030</t>
  </si>
  <si>
    <t>5088</t>
  </si>
  <si>
    <t>5092</t>
  </si>
  <si>
    <t>5070</t>
  </si>
  <si>
    <t>5094</t>
  </si>
  <si>
    <t>5018</t>
  </si>
  <si>
    <t>5054</t>
  </si>
  <si>
    <t>5056</t>
  </si>
  <si>
    <t>5001</t>
  </si>
  <si>
    <t>5042</t>
  </si>
  <si>
    <t>9215</t>
  </si>
  <si>
    <t>6172</t>
  </si>
  <si>
    <t>1601</t>
  </si>
  <si>
    <t>6391</t>
  </si>
  <si>
    <t>9615</t>
  </si>
  <si>
    <t>4198</t>
  </si>
  <si>
    <t>6405</t>
  </si>
  <si>
    <t>1753</t>
  </si>
  <si>
    <t>6119</t>
  </si>
  <si>
    <t>6337</t>
  </si>
  <si>
    <t>6350</t>
  </si>
  <si>
    <t>6346</t>
  </si>
  <si>
    <t>6304</t>
  </si>
  <si>
    <t>5301</t>
  </si>
  <si>
    <t>2106</t>
  </si>
  <si>
    <t>6414</t>
  </si>
  <si>
    <t>2020</t>
  </si>
  <si>
    <t>1603</t>
  </si>
  <si>
    <t>9722</t>
  </si>
  <si>
    <t>6328</t>
  </si>
  <si>
    <t>6159</t>
  </si>
  <si>
    <t>2042</t>
  </si>
  <si>
    <t>6209</t>
  </si>
  <si>
    <t>9635</t>
  </si>
  <si>
    <t>6285</t>
  </si>
  <si>
    <t>6242</t>
  </si>
  <si>
    <t>6329</t>
  </si>
  <si>
    <t>2511</t>
  </si>
  <si>
    <t>5074</t>
  </si>
  <si>
    <t>5082</t>
  </si>
  <si>
    <t>5076</t>
  </si>
  <si>
    <t>6212</t>
  </si>
  <si>
    <t>6401</t>
  </si>
  <si>
    <t>6118</t>
  </si>
  <si>
    <t>1714</t>
  </si>
  <si>
    <t>6631</t>
  </si>
  <si>
    <t>6520</t>
  </si>
  <si>
    <t>6173</t>
  </si>
  <si>
    <t>1626</t>
  </si>
  <si>
    <t>4962</t>
  </si>
  <si>
    <t>0903</t>
  </si>
  <si>
    <t>1651</t>
  </si>
  <si>
    <t>6215</t>
  </si>
  <si>
    <t>6217</t>
  </si>
  <si>
    <t>9604</t>
  </si>
  <si>
    <t>1705</t>
  </si>
  <si>
    <t>1723</t>
  </si>
  <si>
    <t>6120</t>
  </si>
  <si>
    <t>0915</t>
  </si>
  <si>
    <t>9214</t>
  </si>
  <si>
    <t>2041</t>
  </si>
  <si>
    <t>1673</t>
  </si>
  <si>
    <t>4976</t>
  </si>
  <si>
    <t>0902</t>
  </si>
  <si>
    <t>1674</t>
  </si>
  <si>
    <t>5302</t>
  </si>
  <si>
    <t>6003</t>
  </si>
  <si>
    <t>1602</t>
  </si>
  <si>
    <t>1612</t>
  </si>
  <si>
    <t>9614</t>
  </si>
  <si>
    <t>1627</t>
  </si>
  <si>
    <t>1715</t>
  </si>
  <si>
    <t>6298</t>
  </si>
  <si>
    <t>8000</t>
  </si>
  <si>
    <t>1541</t>
  </si>
  <si>
    <t>4980</t>
  </si>
  <si>
    <t>4974</t>
  </si>
  <si>
    <t>4954</t>
  </si>
  <si>
    <t>6608</t>
  </si>
  <si>
    <t>6375</t>
  </si>
  <si>
    <t>5306</t>
  </si>
  <si>
    <t>4918</t>
  </si>
  <si>
    <t>0901</t>
  </si>
  <si>
    <t>6607</t>
  </si>
  <si>
    <t>6158</t>
  </si>
  <si>
    <t>2040</t>
  </si>
  <si>
    <t>6334</t>
  </si>
  <si>
    <t>1750</t>
  </si>
  <si>
    <t>6508</t>
  </si>
  <si>
    <t>4120</t>
  </si>
  <si>
    <t>6233</t>
  </si>
  <si>
    <t>2203</t>
  </si>
  <si>
    <t>4972</t>
  </si>
  <si>
    <t>6518</t>
  </si>
  <si>
    <t>2631</t>
  </si>
  <si>
    <t>6206</t>
  </si>
  <si>
    <t>4110</t>
  </si>
  <si>
    <t>6531</t>
  </si>
  <si>
    <t>4121</t>
  </si>
  <si>
    <t>2211</t>
  </si>
  <si>
    <t>6604</t>
  </si>
  <si>
    <t>1641</t>
  </si>
  <si>
    <t>6229</t>
  </si>
  <si>
    <t>6343</t>
  </si>
  <si>
    <t>6228</t>
  </si>
  <si>
    <t>6287</t>
  </si>
  <si>
    <t>6117</t>
  </si>
  <si>
    <t>2201</t>
  </si>
  <si>
    <t>2202</t>
  </si>
  <si>
    <t>2630</t>
  </si>
  <si>
    <t>5204</t>
  </si>
  <si>
    <t>1713</t>
  </si>
  <si>
    <t>6281</t>
  </si>
  <si>
    <t>5600</t>
  </si>
  <si>
    <t>5201</t>
  </si>
  <si>
    <t>5209</t>
  </si>
  <si>
    <t>6310</t>
  </si>
  <si>
    <t>4180</t>
  </si>
  <si>
    <t>6530</t>
  </si>
  <si>
    <t>6412</t>
  </si>
  <si>
    <t>6294</t>
  </si>
  <si>
    <t>6436</t>
  </si>
  <si>
    <t>2205</t>
  </si>
  <si>
    <t>4191</t>
  </si>
  <si>
    <t>4190</t>
  </si>
  <si>
    <t>5205</t>
  </si>
  <si>
    <t>0298</t>
  </si>
  <si>
    <t>9993</t>
  </si>
  <si>
    <t>6625</t>
  </si>
  <si>
    <t>7100</t>
  </si>
  <si>
    <t>1615</t>
  </si>
  <si>
    <t>5207</t>
  </si>
  <si>
    <t>5208</t>
  </si>
  <si>
    <t>7000</t>
  </si>
  <si>
    <t>7116</t>
  </si>
  <si>
    <t>7211</t>
  </si>
  <si>
    <t>2013</t>
  </si>
  <si>
    <t>2404</t>
  </si>
  <si>
    <t>7127</t>
  </si>
  <si>
    <t>1680</t>
  </si>
  <si>
    <t>1661</t>
  </si>
  <si>
    <t>3601</t>
  </si>
  <si>
    <t>6257</t>
  </si>
  <si>
    <t>6260</t>
  </si>
  <si>
    <t>7002</t>
  </si>
  <si>
    <t>2210</t>
  </si>
  <si>
    <t>2207</t>
  </si>
  <si>
    <t>4196</t>
  </si>
  <si>
    <t>7201</t>
  </si>
  <si>
    <t>7045</t>
  </si>
  <si>
    <t>9209</t>
  </si>
  <si>
    <t>9205</t>
  </si>
  <si>
    <t>7009</t>
  </si>
  <si>
    <t>7110</t>
  </si>
  <si>
    <t>7010</t>
  </si>
  <si>
    <t>7105</t>
  </si>
  <si>
    <t>7060</t>
  </si>
  <si>
    <t>7076</t>
  </si>
  <si>
    <t>4197</t>
  </si>
  <si>
    <t>4123</t>
  </si>
  <si>
    <t>4132</t>
  </si>
  <si>
    <t>4122</t>
  </si>
  <si>
    <t>7047</t>
  </si>
  <si>
    <t>7001</t>
  </si>
  <si>
    <t>7130</t>
  </si>
  <si>
    <t>7005</t>
  </si>
  <si>
    <t>2610</t>
  </si>
  <si>
    <t>2017</t>
  </si>
  <si>
    <t>7220</t>
  </si>
  <si>
    <t>7007</t>
  </si>
  <si>
    <t>4131</t>
  </si>
  <si>
    <t>3605</t>
  </si>
  <si>
    <t>9203</t>
  </si>
  <si>
    <t>9204</t>
  </si>
  <si>
    <t>1402</t>
  </si>
  <si>
    <t>7026</t>
  </si>
  <si>
    <t>9206</t>
  </si>
  <si>
    <t>2036</t>
  </si>
  <si>
    <t>2027</t>
  </si>
  <si>
    <t>2026</t>
  </si>
  <si>
    <t>2033</t>
  </si>
  <si>
    <t>2030</t>
  </si>
  <si>
    <t>2035</t>
  </si>
  <si>
    <t>2032</t>
  </si>
  <si>
    <t>7079</t>
  </si>
  <si>
    <t>7043</t>
  </si>
  <si>
    <t>7068</t>
  </si>
  <si>
    <t>0300</t>
  </si>
  <si>
    <t>0299</t>
  </si>
  <si>
    <t>6102</t>
  </si>
  <si>
    <t>6104</t>
  </si>
  <si>
    <t>1512</t>
  </si>
  <si>
    <t>7037</t>
  </si>
  <si>
    <t>7074</t>
  </si>
  <si>
    <t>6603</t>
  </si>
  <si>
    <t>7106</t>
  </si>
  <si>
    <t>1624</t>
  </si>
  <si>
    <t>1625</t>
  </si>
  <si>
    <t>1707</t>
  </si>
  <si>
    <t>6423</t>
  </si>
  <si>
    <t>1534</t>
  </si>
  <si>
    <t>7034</t>
  </si>
  <si>
    <t>7028</t>
  </si>
  <si>
    <t>7029</t>
  </si>
  <si>
    <t>7200</t>
  </si>
  <si>
    <t>7051</t>
  </si>
  <si>
    <t>6504</t>
  </si>
  <si>
    <t>1556</t>
  </si>
  <si>
    <t>7066</t>
  </si>
  <si>
    <t>7003</t>
  </si>
  <si>
    <t>7008</t>
  </si>
  <si>
    <t>7080</t>
  </si>
  <si>
    <t>6506</t>
  </si>
  <si>
    <t>7117</t>
  </si>
  <si>
    <t>2609</t>
  </si>
  <si>
    <t>9304</t>
  </si>
  <si>
    <t>9303</t>
  </si>
  <si>
    <t>2208</t>
  </si>
  <si>
    <t>3304</t>
  </si>
  <si>
    <t>3313</t>
  </si>
  <si>
    <t>7056</t>
  </si>
  <si>
    <t>9990</t>
  </si>
  <si>
    <t>9994</t>
  </si>
  <si>
    <t>7070</t>
  </si>
  <si>
    <t>7067</t>
  </si>
  <si>
    <t>7058</t>
  </si>
  <si>
    <t>7048</t>
  </si>
  <si>
    <t>6540</t>
  </si>
  <si>
    <t>6541</t>
  </si>
  <si>
    <t>7098</t>
  </si>
  <si>
    <t>Title I - ARRA PARA</t>
  </si>
  <si>
    <t>PARA</t>
  </si>
  <si>
    <t>Title I - ARRA LIBRARY MEDIA PARA</t>
  </si>
  <si>
    <t>TITLE I PARENT INVOLV PARA</t>
  </si>
  <si>
    <t>TITLE I PARA</t>
  </si>
  <si>
    <t>TITLE I LIBRRARY MEDIA PARA</t>
  </si>
  <si>
    <t>TITLE I STAFF DEVELOPMENT PARA</t>
  </si>
  <si>
    <t>ECE - Tuition Based</t>
  </si>
  <si>
    <t>ECE - CPP Para</t>
  </si>
  <si>
    <t>ECE - Head Start Para</t>
  </si>
  <si>
    <t>KINDER - TUITION BASED (TBK) / ADVANCED (ADK)</t>
  </si>
  <si>
    <t>KINDER - EXTENDED DAY (EDK)</t>
  </si>
  <si>
    <t>KINDER - FULL DAY (FDK)</t>
  </si>
  <si>
    <t>KINDER - STATE FUNDED (SFK)</t>
  </si>
  <si>
    <t>ELA PARA</t>
  </si>
  <si>
    <t>ELA GENERAL ASSIGNMENT</t>
  </si>
  <si>
    <t>ELA READING PARA</t>
  </si>
  <si>
    <t>Step 1 - Build your school</t>
  </si>
  <si>
    <t>Enter student and school demographics in the white cells.</t>
  </si>
  <si>
    <t>It's imporant to be as thorough as possible to ensure Student</t>
  </si>
  <si>
    <t xml:space="preserve">Based Budget (SBB) Revenue is calculated appropriately. </t>
  </si>
  <si>
    <t>Step 2 - Review Your Revenue</t>
  </si>
  <si>
    <t>Review the SBB revenue output in the green cells.</t>
  </si>
  <si>
    <t>Add any additional funding in lines 9-13.</t>
  </si>
  <si>
    <t>Step 3 - Staff Your School</t>
  </si>
  <si>
    <t>Determine staffing needs for years 0-5</t>
  </si>
  <si>
    <t>Don't forget expenses employee costs for your planning year (year 0)</t>
  </si>
  <si>
    <t xml:space="preserve">Several SBB allocations have FTE requirements.  They have been </t>
  </si>
  <si>
    <t xml:space="preserve">pre-populated for you. </t>
  </si>
  <si>
    <t>Step 4 - Non-Salary Expenses</t>
  </si>
  <si>
    <t>Identify the necessary non-salary expenses for years 0-5</t>
  </si>
  <si>
    <t>Don't forget about costs that may be required based on the funding</t>
  </si>
  <si>
    <t>Library Books</t>
  </si>
  <si>
    <t>source (mill levy textbooks, ECE supplies, etc.) Review the uses of</t>
  </si>
  <si>
    <t>funding in Step 2, or the Budget Guidance Manual for more information.</t>
  </si>
  <si>
    <t>Step 5 - Summary Review</t>
  </si>
  <si>
    <t>Review your budget vs. revenue</t>
  </si>
  <si>
    <t>Determine shortfalls and make adjustments as necessary.</t>
  </si>
  <si>
    <t>plan years to ensure funding gaps are accurately identified</t>
  </si>
  <si>
    <t xml:space="preserve">It's imporant to spread additional revenue appropriately across </t>
  </si>
  <si>
    <t xml:space="preserve"> - Enter in White Cells - </t>
  </si>
  <si>
    <t>REQUIRED/RECOMMENDED FTE'S</t>
  </si>
  <si>
    <t>Required Mill Levy Art Match (General Fund)</t>
  </si>
  <si>
    <t>Required Mill Levy Art Teacher</t>
  </si>
  <si>
    <t>Recommended Mild Moderate</t>
  </si>
  <si>
    <t>Recommneded Nurse</t>
  </si>
  <si>
    <t>Recommended Mental Health Days (Pyschologist &amp; Social Worker)</t>
  </si>
  <si>
    <t>CELA 1, 2 and 3 Students</t>
  </si>
  <si>
    <t>CELA Weight (1,2,3 Students)</t>
  </si>
  <si>
    <t>OFFICE SUPPORT I - 220</t>
  </si>
  <si>
    <t>OFFICE SUPPORT II - 200</t>
  </si>
  <si>
    <t>OFFICE SUPPORT III - 200</t>
  </si>
  <si>
    <t>OFFICE SUPPORT II - 220</t>
  </si>
  <si>
    <t>OFFICE SUPPORT III - 220</t>
  </si>
  <si>
    <t>OFFICE SUPPORT I - 240</t>
  </si>
  <si>
    <t>OFFICE SUPPORT II - 240</t>
  </si>
  <si>
    <t>OFFICE SUPPORT III - 240</t>
  </si>
  <si>
    <t>7500-207</t>
  </si>
  <si>
    <t>7500-223</t>
  </si>
  <si>
    <t>7500-233</t>
  </si>
  <si>
    <t>7318-207</t>
  </si>
  <si>
    <t>7318-212</t>
  </si>
  <si>
    <t>7318-235</t>
  </si>
  <si>
    <t>7458-207</t>
  </si>
  <si>
    <t>7458-223</t>
  </si>
  <si>
    <t>7458-233</t>
  </si>
  <si>
    <t>7464-207</t>
  </si>
  <si>
    <t>7464-223</t>
  </si>
  <si>
    <t>7464-233</t>
  </si>
  <si>
    <t>Student Based ELL Funds</t>
  </si>
  <si>
    <t>Multiple Pathways Center</t>
  </si>
  <si>
    <t>yes</t>
  </si>
  <si>
    <t>no</t>
  </si>
  <si>
    <t>(Select From Down Box)</t>
  </si>
  <si>
    <t>Per CELA 1, 2 and 3</t>
  </si>
  <si>
    <t>MPC Subsidy</t>
  </si>
  <si>
    <t>$450/$400</t>
  </si>
  <si>
    <t>Trevista ECE-8 at Horace Mann</t>
  </si>
  <si>
    <t>Ten City Year Corps Members</t>
  </si>
  <si>
    <t>Before/After School Enrichment</t>
  </si>
  <si>
    <t>savings from actual vs. averages</t>
  </si>
  <si>
    <t>Additional Reserve to Cover salary overages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</si>
</sst>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%"/>
    <numFmt numFmtId="168" formatCode="#,##0.00\ &quot;FTE&quot;"/>
    <numFmt numFmtId="169" formatCode="&quot;$&quot;#,##0\ &quot;Total&quot;"/>
    <numFmt numFmtId="170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561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2" borderId="0" xfId="0" applyFont="1" applyFill="1" applyBorder="1"/>
    <xf numFmtId="164" fontId="2" fillId="5" borderId="5" xfId="1" applyNumberFormat="1" applyFont="1" applyFill="1" applyBorder="1" applyAlignment="1" applyProtection="1">
      <alignment horizontal="left"/>
      <protection hidden="1"/>
    </xf>
    <xf numFmtId="164" fontId="2" fillId="5" borderId="6" xfId="1" applyNumberFormat="1" applyFont="1" applyFill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center"/>
      <protection locked="0"/>
    </xf>
    <xf numFmtId="10" fontId="5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5" borderId="7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right"/>
      <protection hidden="1"/>
    </xf>
    <xf numFmtId="0" fontId="3" fillId="5" borderId="9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166" fontId="3" fillId="0" borderId="5" xfId="0" applyNumberFormat="1" applyFont="1" applyBorder="1" applyProtection="1"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right"/>
      <protection hidden="1"/>
    </xf>
    <xf numFmtId="165" fontId="3" fillId="0" borderId="13" xfId="0" applyNumberFormat="1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3" fillId="5" borderId="15" xfId="0" applyFont="1" applyFill="1" applyBorder="1" applyAlignment="1" applyProtection="1">
      <alignment wrapText="1"/>
      <protection hidden="1"/>
    </xf>
    <xf numFmtId="0" fontId="3" fillId="5" borderId="16" xfId="0" applyFont="1" applyFill="1" applyBorder="1" applyAlignment="1" applyProtection="1">
      <alignment horizontal="center" wrapText="1"/>
      <protection hidden="1"/>
    </xf>
    <xf numFmtId="0" fontId="3" fillId="5" borderId="17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6" fontId="0" fillId="0" borderId="19" xfId="0" applyNumberFormat="1" applyFont="1" applyBorder="1" applyProtection="1">
      <protection hidden="1"/>
    </xf>
    <xf numFmtId="0" fontId="0" fillId="0" borderId="19" xfId="0" applyFont="1" applyBorder="1" applyProtection="1">
      <protection hidden="1"/>
    </xf>
    <xf numFmtId="6" fontId="3" fillId="6" borderId="17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5" borderId="10" xfId="0" applyFont="1" applyFill="1" applyBorder="1" applyProtection="1">
      <protection hidden="1"/>
    </xf>
    <xf numFmtId="6" fontId="0" fillId="5" borderId="0" xfId="0" applyNumberFormat="1" applyFont="1" applyFill="1" applyBorder="1" applyProtection="1">
      <protection hidden="1"/>
    </xf>
    <xf numFmtId="0" fontId="0" fillId="5" borderId="0" xfId="0" applyFont="1" applyFill="1" applyBorder="1" applyProtection="1">
      <protection hidden="1"/>
    </xf>
    <xf numFmtId="6" fontId="0" fillId="5" borderId="20" xfId="0" applyNumberFormat="1" applyFont="1" applyFill="1" applyBorder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6" fontId="0" fillId="0" borderId="0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20" xfId="0" applyFont="1" applyBorder="1" applyProtection="1">
      <protection hidden="1"/>
    </xf>
    <xf numFmtId="0" fontId="0" fillId="0" borderId="10" xfId="0" applyFont="1" applyBorder="1" applyAlignment="1" applyProtection="1">
      <alignment horizontal="left" indent="2"/>
      <protection hidden="1"/>
    </xf>
    <xf numFmtId="6" fontId="3" fillId="6" borderId="20" xfId="0" applyNumberFormat="1" applyFont="1" applyFill="1" applyBorder="1" applyProtection="1">
      <protection hidden="1"/>
    </xf>
    <xf numFmtId="16" fontId="0" fillId="0" borderId="10" xfId="0" quotePrefix="1" applyNumberFormat="1" applyFont="1" applyBorder="1" applyAlignment="1" applyProtection="1">
      <alignment horizontal="left" indent="2"/>
      <protection hidden="1"/>
    </xf>
    <xf numFmtId="0" fontId="0" fillId="5" borderId="10" xfId="0" applyFont="1" applyFill="1" applyBorder="1" applyAlignment="1" applyProtection="1">
      <alignment horizontal="left" indent="2"/>
      <protection hidden="1"/>
    </xf>
    <xf numFmtId="6" fontId="0" fillId="0" borderId="20" xfId="0" applyNumberFormat="1" applyFont="1" applyBorder="1" applyProtection="1">
      <protection hidden="1"/>
    </xf>
    <xf numFmtId="0" fontId="0" fillId="0" borderId="10" xfId="0" applyBorder="1" applyAlignment="1" applyProtection="1">
      <alignment horizontal="left" indent="2"/>
      <protection hidden="1"/>
    </xf>
    <xf numFmtId="6" fontId="3" fillId="0" borderId="2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16" fontId="0" fillId="0" borderId="10" xfId="0" applyNumberFormat="1" applyFont="1" applyBorder="1" applyAlignment="1" applyProtection="1">
      <alignment horizontal="left" indent="2"/>
      <protection hidden="1"/>
    </xf>
    <xf numFmtId="6" fontId="0" fillId="0" borderId="0" xfId="0" applyNumberFormat="1" applyBorder="1" applyAlignment="1" applyProtection="1">
      <alignment horizontal="center"/>
      <protection hidden="1"/>
    </xf>
    <xf numFmtId="0" fontId="0" fillId="0" borderId="21" xfId="0" applyFont="1" applyBorder="1" applyProtection="1">
      <protection hidden="1"/>
    </xf>
    <xf numFmtId="6" fontId="3" fillId="6" borderId="5" xfId="0" applyNumberFormat="1" applyFont="1" applyFill="1" applyBorder="1" applyProtection="1">
      <protection hidden="1"/>
    </xf>
    <xf numFmtId="0" fontId="0" fillId="5" borderId="21" xfId="0" applyFont="1" applyFill="1" applyBorder="1" applyProtection="1">
      <protection hidden="1"/>
    </xf>
    <xf numFmtId="6" fontId="0" fillId="5" borderId="5" xfId="0" applyNumberFormat="1" applyFont="1" applyFill="1" applyBorder="1" applyProtection="1">
      <protection hidden="1"/>
    </xf>
    <xf numFmtId="0" fontId="9" fillId="0" borderId="5" xfId="0" applyFont="1" applyBorder="1" applyAlignment="1" applyProtection="1">
      <alignment horizontal="right"/>
      <protection hidden="1"/>
    </xf>
    <xf numFmtId="16" fontId="0" fillId="0" borderId="10" xfId="0" quotePrefix="1" applyNumberFormat="1" applyBorder="1" applyAlignment="1" applyProtection="1">
      <alignment horizontal="left" indent="2"/>
      <protection hidden="1"/>
    </xf>
    <xf numFmtId="0" fontId="0" fillId="5" borderId="10" xfId="0" quotePrefix="1" applyFont="1" applyFill="1" applyBorder="1" applyAlignment="1" applyProtection="1">
      <alignment horizontal="left"/>
      <protection hidden="1"/>
    </xf>
    <xf numFmtId="6" fontId="3" fillId="5" borderId="5" xfId="0" applyNumberFormat="1" applyFont="1" applyFill="1" applyBorder="1" applyProtection="1">
      <protection hidden="1"/>
    </xf>
    <xf numFmtId="165" fontId="0" fillId="5" borderId="0" xfId="0" applyNumberFormat="1" applyFont="1" applyFill="1" applyBorder="1" applyProtection="1">
      <protection hidden="1"/>
    </xf>
    <xf numFmtId="0" fontId="10" fillId="5" borderId="10" xfId="0" applyFont="1" applyFill="1" applyBorder="1" applyAlignment="1" applyProtection="1">
      <alignment horizontal="left" indent="2"/>
      <protection hidden="1"/>
    </xf>
    <xf numFmtId="0" fontId="10" fillId="5" borderId="0" xfId="0" applyFont="1" applyFill="1" applyBorder="1" applyProtection="1">
      <protection hidden="1"/>
    </xf>
    <xf numFmtId="0" fontId="0" fillId="0" borderId="0" xfId="0" applyFont="1" applyBorder="1" applyAlignment="1" applyProtection="1">
      <alignment horizontal="left" indent="2"/>
      <protection hidden="1"/>
    </xf>
    <xf numFmtId="0" fontId="10" fillId="5" borderId="21" xfId="0" applyFont="1" applyFill="1" applyBorder="1" applyAlignment="1" applyProtection="1">
      <alignment horizontal="center"/>
      <protection hidden="1"/>
    </xf>
    <xf numFmtId="0" fontId="10" fillId="5" borderId="20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Alignment="1" applyProtection="1">
      <alignment horizontal="right"/>
      <protection hidden="1"/>
    </xf>
    <xf numFmtId="16" fontId="0" fillId="5" borderId="10" xfId="0" quotePrefix="1" applyNumberFormat="1" applyFill="1" applyBorder="1" applyAlignment="1" applyProtection="1">
      <alignment horizontal="left" indent="2"/>
      <protection hidden="1"/>
    </xf>
    <xf numFmtId="0" fontId="10" fillId="5" borderId="5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Protection="1"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6" fontId="0" fillId="5" borderId="12" xfId="0" applyNumberFormat="1" applyFont="1" applyFill="1" applyBorder="1" applyProtection="1">
      <protection hidden="1"/>
    </xf>
    <xf numFmtId="0" fontId="0" fillId="5" borderId="22" xfId="0" applyFont="1" applyFill="1" applyBorder="1" applyProtection="1">
      <protection hidden="1"/>
    </xf>
    <xf numFmtId="6" fontId="3" fillId="5" borderId="13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wrapText="1"/>
      <protection hidden="1"/>
    </xf>
    <xf numFmtId="0" fontId="3" fillId="5" borderId="24" xfId="0" applyFont="1" applyFill="1" applyBorder="1" applyAlignment="1" applyProtection="1">
      <alignment horizontal="center" wrapText="1"/>
      <protection hidden="1"/>
    </xf>
    <xf numFmtId="0" fontId="3" fillId="5" borderId="25" xfId="0" applyFont="1" applyFill="1" applyBorder="1" applyAlignment="1" applyProtection="1">
      <alignment horizontal="center" wrapText="1"/>
      <protection hidden="1"/>
    </xf>
    <xf numFmtId="6" fontId="3" fillId="7" borderId="20" xfId="0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10" xfId="0" applyFont="1" applyBorder="1" applyProtection="1">
      <protection hidden="1"/>
    </xf>
    <xf numFmtId="4" fontId="3" fillId="7" borderId="20" xfId="0" applyNumberFormat="1" applyFont="1" applyFill="1" applyBorder="1" applyProtection="1">
      <protection hidden="1"/>
    </xf>
    <xf numFmtId="40" fontId="0" fillId="0" borderId="0" xfId="0" applyNumberFormat="1" applyFont="1" applyBorder="1" applyProtection="1">
      <protection hidden="1"/>
    </xf>
    <xf numFmtId="16" fontId="0" fillId="0" borderId="10" xfId="0" applyNumberFormat="1" applyBorder="1" applyAlignment="1" applyProtection="1">
      <alignment horizontal="left" indent="2"/>
      <protection hidden="1"/>
    </xf>
    <xf numFmtId="0" fontId="3" fillId="0" borderId="11" xfId="0" applyFont="1" applyBorder="1" applyProtection="1">
      <protection hidden="1"/>
    </xf>
    <xf numFmtId="6" fontId="0" fillId="0" borderId="12" xfId="0" applyNumberFormat="1" applyFont="1" applyBorder="1" applyProtection="1">
      <protection hidden="1"/>
    </xf>
    <xf numFmtId="0" fontId="0" fillId="0" borderId="12" xfId="0" applyFont="1" applyBorder="1" applyProtection="1">
      <protection hidden="1"/>
    </xf>
    <xf numFmtId="6" fontId="3" fillId="7" borderId="26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0" fontId="9" fillId="0" borderId="19" xfId="0" applyNumberFormat="1" applyFont="1" applyBorder="1" applyProtection="1">
      <protection hidden="1"/>
    </xf>
    <xf numFmtId="0" fontId="0" fillId="7" borderId="17" xfId="0" applyFont="1" applyFill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38" fontId="3" fillId="0" borderId="0" xfId="0" applyNumberFormat="1" applyFont="1" applyBorder="1" applyAlignment="1" applyProtection="1">
      <alignment horizontal="center"/>
      <protection hidden="1"/>
    </xf>
    <xf numFmtId="0" fontId="0" fillId="0" borderId="10" xfId="0" quotePrefix="1" applyBorder="1" applyAlignment="1" applyProtection="1">
      <alignment horizontal="left" indent="2"/>
      <protection hidden="1"/>
    </xf>
    <xf numFmtId="0" fontId="10" fillId="5" borderId="10" xfId="0" applyFont="1" applyFill="1" applyBorder="1" applyAlignment="1" applyProtection="1">
      <alignment horizontal="left"/>
      <protection hidden="1"/>
    </xf>
    <xf numFmtId="38" fontId="0" fillId="5" borderId="5" xfId="0" applyNumberFormat="1" applyFont="1" applyFill="1" applyBorder="1" applyAlignment="1" applyProtection="1">
      <alignment horizontal="right"/>
      <protection hidden="1"/>
    </xf>
    <xf numFmtId="0" fontId="0" fillId="5" borderId="10" xfId="0" quotePrefix="1" applyFont="1" applyFill="1" applyBorder="1" applyAlignment="1" applyProtection="1">
      <alignment horizontal="left" indent="2"/>
      <protection hidden="1"/>
    </xf>
    <xf numFmtId="0" fontId="10" fillId="5" borderId="10" xfId="0" applyFont="1" applyFill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center"/>
      <protection hidden="1"/>
    </xf>
    <xf numFmtId="167" fontId="0" fillId="5" borderId="0" xfId="0" applyNumberFormat="1" applyFont="1" applyFill="1" applyBorder="1" applyAlignment="1" applyProtection="1">
      <alignment horizontal="center"/>
      <protection hidden="1"/>
    </xf>
    <xf numFmtId="167" fontId="0" fillId="5" borderId="21" xfId="0" applyNumberFormat="1" applyFont="1" applyFill="1" applyBorder="1" applyAlignment="1" applyProtection="1">
      <alignment horizontal="center"/>
      <protection hidden="1"/>
    </xf>
    <xf numFmtId="167" fontId="0" fillId="5" borderId="5" xfId="0" applyNumberFormat="1" applyFont="1" applyFill="1" applyBorder="1" applyAlignment="1" applyProtection="1">
      <alignment horizontal="center"/>
      <protection hidden="1"/>
    </xf>
    <xf numFmtId="8" fontId="0" fillId="0" borderId="0" xfId="0" applyNumberFormat="1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166" fontId="3" fillId="7" borderId="20" xfId="0" applyNumberFormat="1" applyFont="1" applyFill="1" applyBorder="1" applyProtection="1">
      <protection hidden="1"/>
    </xf>
    <xf numFmtId="166" fontId="3" fillId="7" borderId="26" xfId="0" applyNumberFormat="1" applyFont="1" applyFill="1" applyBorder="1" applyProtection="1">
      <protection hidden="1"/>
    </xf>
    <xf numFmtId="2" fontId="0" fillId="0" borderId="0" xfId="0" applyNumberFormat="1" applyFont="1" applyBorder="1" applyProtection="1">
      <protection hidden="1"/>
    </xf>
    <xf numFmtId="38" fontId="0" fillId="0" borderId="20" xfId="0" applyNumberFormat="1" applyFont="1" applyBorder="1" applyAlignment="1" applyProtection="1">
      <alignment horizontal="right"/>
      <protection hidden="1"/>
    </xf>
    <xf numFmtId="0" fontId="0" fillId="0" borderId="28" xfId="0" applyFont="1" applyBorder="1" applyProtection="1">
      <protection hidden="1"/>
    </xf>
    <xf numFmtId="6" fontId="9" fillId="0" borderId="0" xfId="0" applyNumberFormat="1" applyFont="1" applyBorder="1" applyAlignment="1" applyProtection="1">
      <alignment horizontal="right"/>
      <protection hidden="1"/>
    </xf>
    <xf numFmtId="0" fontId="0" fillId="0" borderId="10" xfId="0" applyFont="1" applyBorder="1" applyAlignment="1" applyProtection="1">
      <alignment horizontal="left" indent="1"/>
      <protection hidden="1"/>
    </xf>
    <xf numFmtId="0" fontId="3" fillId="5" borderId="7" xfId="0" applyFont="1" applyFill="1" applyBorder="1" applyAlignment="1" applyProtection="1">
      <alignment horizontal="right"/>
      <protection hidden="1"/>
    </xf>
    <xf numFmtId="6" fontId="0" fillId="5" borderId="8" xfId="0" applyNumberFormat="1" applyFont="1" applyFill="1" applyBorder="1" applyProtection="1">
      <protection hidden="1"/>
    </xf>
    <xf numFmtId="0" fontId="0" fillId="5" borderId="8" xfId="0" applyFont="1" applyFill="1" applyBorder="1" applyProtection="1">
      <protection hidden="1"/>
    </xf>
    <xf numFmtId="6" fontId="3" fillId="7" borderId="25" xfId="0" applyNumberFormat="1" applyFont="1" applyFill="1" applyBorder="1" applyProtection="1">
      <protection hidden="1"/>
    </xf>
    <xf numFmtId="6" fontId="9" fillId="0" borderId="19" xfId="0" applyNumberFormat="1" applyFont="1" applyBorder="1" applyAlignment="1" applyProtection="1">
      <alignment horizontal="right"/>
      <protection hidden="1"/>
    </xf>
    <xf numFmtId="40" fontId="3" fillId="7" borderId="17" xfId="0" applyNumberFormat="1" applyFont="1" applyFill="1" applyBorder="1" applyProtection="1">
      <protection hidden="1"/>
    </xf>
    <xf numFmtId="0" fontId="0" fillId="5" borderId="10" xfId="0" applyFill="1" applyBorder="1" applyAlignment="1" applyProtection="1">
      <alignment horizontal="left" indent="2"/>
      <protection hidden="1"/>
    </xf>
    <xf numFmtId="40" fontId="0" fillId="5" borderId="0" xfId="0" applyNumberFormat="1" applyFont="1" applyFill="1" applyBorder="1" applyProtection="1">
      <protection hidden="1"/>
    </xf>
    <xf numFmtId="40" fontId="0" fillId="5" borderId="20" xfId="0" applyNumberFormat="1" applyFont="1" applyFill="1" applyBorder="1" applyProtection="1">
      <protection hidden="1"/>
    </xf>
    <xf numFmtId="16" fontId="0" fillId="5" borderId="10" xfId="0" applyNumberFormat="1" applyFill="1" applyBorder="1" applyAlignment="1" applyProtection="1">
      <alignment horizontal="left" indent="2"/>
      <protection hidden="1"/>
    </xf>
    <xf numFmtId="0" fontId="3" fillId="5" borderId="11" xfId="0" applyFont="1" applyFill="1" applyBorder="1" applyAlignment="1" applyProtection="1">
      <alignment horizontal="left" indent="2"/>
      <protection hidden="1"/>
    </xf>
    <xf numFmtId="0" fontId="3" fillId="5" borderId="12" xfId="0" applyFont="1" applyFill="1" applyBorder="1" applyProtection="1">
      <protection hidden="1"/>
    </xf>
    <xf numFmtId="40" fontId="0" fillId="5" borderId="26" xfId="0" applyNumberFormat="1" applyFont="1" applyFill="1" applyBorder="1" applyProtection="1">
      <protection hidden="1"/>
    </xf>
    <xf numFmtId="0" fontId="0" fillId="5" borderId="10" xfId="0" applyFont="1" applyFill="1" applyBorder="1" applyAlignment="1" applyProtection="1">
      <alignment horizontal="left"/>
      <protection hidden="1"/>
    </xf>
    <xf numFmtId="8" fontId="0" fillId="5" borderId="0" xfId="0" applyNumberFormat="1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2" fontId="0" fillId="5" borderId="5" xfId="0" applyNumberFormat="1" applyFont="1" applyFill="1" applyBorder="1" applyProtection="1">
      <protection hidden="1"/>
    </xf>
    <xf numFmtId="3" fontId="0" fillId="5" borderId="5" xfId="0" applyNumberFormat="1" applyFont="1" applyFill="1" applyBorder="1" applyProtection="1">
      <protection hidden="1"/>
    </xf>
    <xf numFmtId="16" fontId="0" fillId="5" borderId="10" xfId="0" quotePrefix="1" applyNumberFormat="1" applyFont="1" applyFill="1" applyBorder="1" applyAlignment="1" applyProtection="1">
      <alignment horizontal="left" indent="2"/>
      <protection hidden="1"/>
    </xf>
    <xf numFmtId="0" fontId="0" fillId="5" borderId="29" xfId="0" applyFont="1" applyFill="1" applyBorder="1" applyProtection="1">
      <protection hidden="1"/>
    </xf>
    <xf numFmtId="1" fontId="0" fillId="5" borderId="5" xfId="0" applyNumberFormat="1" applyFont="1" applyFill="1" applyBorder="1" applyProtection="1">
      <protection hidden="1"/>
    </xf>
    <xf numFmtId="16" fontId="3" fillId="0" borderId="10" xfId="0" applyNumberFormat="1" applyFont="1" applyFill="1" applyBorder="1" applyAlignment="1" applyProtection="1">
      <alignment horizontal="left" indent="2"/>
      <protection hidden="1"/>
    </xf>
    <xf numFmtId="0" fontId="0" fillId="0" borderId="21" xfId="0" applyFont="1" applyFill="1" applyBorder="1" applyProtection="1">
      <protection hidden="1"/>
    </xf>
    <xf numFmtId="2" fontId="3" fillId="7" borderId="5" xfId="0" applyNumberFormat="1" applyFont="1" applyFill="1" applyBorder="1" applyProtection="1">
      <protection hidden="1"/>
    </xf>
    <xf numFmtId="16" fontId="0" fillId="0" borderId="10" xfId="0" applyNumberFormat="1" applyFill="1" applyBorder="1" applyAlignment="1" applyProtection="1">
      <alignment horizontal="left" indent="2"/>
      <protection hidden="1"/>
    </xf>
    <xf numFmtId="166" fontId="3" fillId="0" borderId="5" xfId="0" applyNumberFormat="1" applyFont="1" applyFill="1" applyBorder="1" applyProtection="1">
      <protection hidden="1"/>
    </xf>
    <xf numFmtId="0" fontId="0" fillId="0" borderId="11" xfId="0" applyFont="1" applyBorder="1" applyAlignment="1" applyProtection="1">
      <alignment horizontal="left" indent="2"/>
      <protection hidden="1"/>
    </xf>
    <xf numFmtId="0" fontId="0" fillId="0" borderId="22" xfId="0" applyFont="1" applyBorder="1" applyProtection="1">
      <protection hidden="1"/>
    </xf>
    <xf numFmtId="0" fontId="0" fillId="0" borderId="13" xfId="0" applyFont="1" applyBorder="1" applyProtection="1">
      <protection hidden="1"/>
    </xf>
    <xf numFmtId="0" fontId="0" fillId="0" borderId="17" xfId="0" applyFont="1" applyBorder="1" applyProtection="1">
      <protection hidden="1"/>
    </xf>
    <xf numFmtId="6" fontId="10" fillId="5" borderId="0" xfId="0" applyNumberFormat="1" applyFont="1" applyFill="1" applyBorder="1" applyAlignment="1" applyProtection="1">
      <alignment horizontal="right"/>
      <protection hidden="1"/>
    </xf>
    <xf numFmtId="0" fontId="10" fillId="5" borderId="0" xfId="0" applyFont="1" applyFill="1" applyBorder="1" applyAlignment="1" applyProtection="1">
      <alignment horizontal="right"/>
      <protection hidden="1"/>
    </xf>
    <xf numFmtId="0" fontId="0" fillId="5" borderId="10" xfId="0" applyFont="1" applyFill="1" applyBorder="1" applyAlignment="1" applyProtection="1">
      <alignment horizontal="left" indent="5"/>
      <protection hidden="1"/>
    </xf>
    <xf numFmtId="2" fontId="0" fillId="5" borderId="0" xfId="0" applyNumberFormat="1" applyFont="1" applyFill="1" applyBorder="1" applyProtection="1">
      <protection hidden="1"/>
    </xf>
    <xf numFmtId="6" fontId="0" fillId="5" borderId="20" xfId="0" applyNumberFormat="1" applyFill="1" applyBorder="1" applyProtection="1">
      <protection hidden="1"/>
    </xf>
    <xf numFmtId="40" fontId="0" fillId="5" borderId="3" xfId="0" applyNumberFormat="1" applyFont="1" applyFill="1" applyBorder="1" applyProtection="1">
      <protection hidden="1"/>
    </xf>
    <xf numFmtId="2" fontId="0" fillId="5" borderId="3" xfId="0" applyNumberFormat="1" applyFont="1" applyFill="1" applyBorder="1" applyProtection="1">
      <protection hidden="1"/>
    </xf>
    <xf numFmtId="6" fontId="0" fillId="5" borderId="6" xfId="0" applyNumberFormat="1" applyFont="1" applyFill="1" applyBorder="1" applyProtection="1">
      <protection hidden="1"/>
    </xf>
    <xf numFmtId="166" fontId="0" fillId="5" borderId="6" xfId="0" applyNumberFormat="1" applyFont="1" applyFill="1" applyBorder="1" applyProtection="1">
      <protection hidden="1"/>
    </xf>
    <xf numFmtId="4" fontId="0" fillId="5" borderId="20" xfId="0" applyNumberFormat="1" applyFont="1" applyFill="1" applyBorder="1" applyProtection="1">
      <protection hidden="1"/>
    </xf>
    <xf numFmtId="0" fontId="3" fillId="0" borderId="10" xfId="0" applyFont="1" applyBorder="1" applyAlignment="1" applyProtection="1">
      <alignment horizontal="left" indent="5"/>
      <protection hidden="1"/>
    </xf>
    <xf numFmtId="4" fontId="3" fillId="7" borderId="29" xfId="0" applyNumberFormat="1" applyFont="1" applyFill="1" applyBorder="1" applyProtection="1">
      <protection hidden="1"/>
    </xf>
    <xf numFmtId="0" fontId="3" fillId="0" borderId="11" xfId="0" applyFont="1" applyBorder="1" applyAlignment="1" applyProtection="1">
      <alignment horizontal="left" indent="5"/>
      <protection hidden="1"/>
    </xf>
    <xf numFmtId="40" fontId="0" fillId="0" borderId="12" xfId="0" applyNumberFormat="1" applyBorder="1" applyProtection="1">
      <protection hidden="1"/>
    </xf>
    <xf numFmtId="166" fontId="0" fillId="0" borderId="12" xfId="0" applyNumberFormat="1" applyFont="1" applyBorder="1" applyProtection="1">
      <protection hidden="1"/>
    </xf>
    <xf numFmtId="166" fontId="0" fillId="0" borderId="26" xfId="0" applyNumberFormat="1" applyFont="1" applyBorder="1" applyProtection="1">
      <protection hidden="1"/>
    </xf>
    <xf numFmtId="2" fontId="0" fillId="5" borderId="30" xfId="0" applyNumberFormat="1" applyFont="1" applyFill="1" applyBorder="1" applyProtection="1">
      <protection hidden="1"/>
    </xf>
    <xf numFmtId="1" fontId="0" fillId="5" borderId="10" xfId="0" quotePrefix="1" applyNumberFormat="1" applyFont="1" applyFill="1" applyBorder="1" applyAlignment="1" applyProtection="1">
      <alignment horizontal="left" indent="5"/>
      <protection hidden="1"/>
    </xf>
    <xf numFmtId="0" fontId="4" fillId="0" borderId="0" xfId="0" applyFont="1" applyProtection="1"/>
    <xf numFmtId="0" fontId="7" fillId="0" borderId="0" xfId="0" applyFont="1" applyProtection="1"/>
    <xf numFmtId="166" fontId="5" fillId="4" borderId="4" xfId="0" applyNumberFormat="1" applyFont="1" applyFill="1" applyBorder="1" applyProtection="1">
      <protection hidden="1"/>
    </xf>
    <xf numFmtId="166" fontId="4" fillId="0" borderId="4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Continuous"/>
      <protection hidden="1"/>
    </xf>
    <xf numFmtId="166" fontId="4" fillId="5" borderId="0" xfId="0" applyNumberFormat="1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166" fontId="5" fillId="3" borderId="4" xfId="0" applyNumberFormat="1" applyFont="1" applyFill="1" applyBorder="1" applyProtection="1">
      <protection hidden="1"/>
    </xf>
    <xf numFmtId="168" fontId="5" fillId="7" borderId="31" xfId="0" applyNumberFormat="1" applyFont="1" applyFill="1" applyBorder="1" applyProtection="1">
      <protection hidden="1"/>
    </xf>
    <xf numFmtId="0" fontId="5" fillId="7" borderId="33" xfId="0" applyFont="1" applyFill="1" applyBorder="1" applyAlignment="1" applyProtection="1">
      <alignment horizontal="center"/>
      <protection hidden="1"/>
    </xf>
    <xf numFmtId="0" fontId="0" fillId="8" borderId="19" xfId="0" applyFont="1" applyFill="1" applyBorder="1" applyProtection="1">
      <protection hidden="1"/>
    </xf>
    <xf numFmtId="0" fontId="0" fillId="8" borderId="0" xfId="0" applyFont="1" applyFill="1" applyBorder="1" applyProtection="1">
      <protection hidden="1"/>
    </xf>
    <xf numFmtId="10" fontId="0" fillId="8" borderId="0" xfId="0" applyNumberFormat="1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</xf>
    <xf numFmtId="9" fontId="5" fillId="3" borderId="2" xfId="4" applyFont="1" applyFill="1" applyBorder="1" applyAlignment="1" applyProtection="1">
      <alignment horizontal="center"/>
      <protection locked="0"/>
    </xf>
    <xf numFmtId="0" fontId="1" fillId="0" borderId="0" xfId="2" applyFill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Protection="1">
      <protection locked="0"/>
    </xf>
    <xf numFmtId="170" fontId="1" fillId="0" borderId="0" xfId="5" applyNumberFormat="1" applyFont="1" applyProtection="1">
      <protection hidden="1"/>
    </xf>
    <xf numFmtId="170" fontId="1" fillId="0" borderId="0" xfId="5" applyNumberFormat="1" applyFont="1" applyFill="1" applyProtection="1">
      <protection hidden="1"/>
    </xf>
    <xf numFmtId="43" fontId="1" fillId="0" borderId="0" xfId="6" applyFont="1" applyProtection="1">
      <protection locked="0"/>
    </xf>
    <xf numFmtId="0" fontId="1" fillId="0" borderId="32" xfId="2" applyBorder="1" applyAlignment="1"/>
    <xf numFmtId="0" fontId="1" fillId="0" borderId="34" xfId="2" applyFill="1" applyBorder="1" applyProtection="1">
      <protection locked="0"/>
    </xf>
    <xf numFmtId="0" fontId="1" fillId="0" borderId="2" xfId="2" applyFill="1" applyBorder="1" applyProtection="1">
      <protection locked="0"/>
    </xf>
    <xf numFmtId="43" fontId="1" fillId="0" borderId="2" xfId="6" applyFont="1" applyBorder="1" applyProtection="1">
      <protection locked="0"/>
    </xf>
    <xf numFmtId="0" fontId="1" fillId="0" borderId="0" xfId="2" applyFill="1" applyAlignment="1"/>
    <xf numFmtId="43" fontId="0" fillId="0" borderId="0" xfId="6" applyFont="1"/>
    <xf numFmtId="0" fontId="1" fillId="0" borderId="32" xfId="2" applyFont="1" applyBorder="1" applyAlignment="1"/>
    <xf numFmtId="0" fontId="1" fillId="0" borderId="37" xfId="2" applyFont="1" applyBorder="1" applyAlignment="1"/>
    <xf numFmtId="43" fontId="1" fillId="0" borderId="38" xfId="6" applyFont="1" applyBorder="1" applyProtection="1">
      <protection locked="0"/>
    </xf>
    <xf numFmtId="0" fontId="1" fillId="0" borderId="39" xfId="2" applyFont="1" applyBorder="1" applyAlignment="1"/>
    <xf numFmtId="0" fontId="1" fillId="0" borderId="40" xfId="2" applyFill="1" applyBorder="1" applyProtection="1">
      <protection locked="0"/>
    </xf>
    <xf numFmtId="0" fontId="1" fillId="0" borderId="41" xfId="2" applyFill="1" applyBorder="1" applyProtection="1">
      <protection locked="0"/>
    </xf>
    <xf numFmtId="43" fontId="0" fillId="0" borderId="42" xfId="6" applyFont="1" applyBorder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" fillId="0" borderId="0" xfId="2" applyFill="1" applyAlignment="1" applyProtection="1">
      <alignment horizontal="left" vertical="center" wrapText="1"/>
      <protection hidden="1"/>
    </xf>
    <xf numFmtId="0" fontId="14" fillId="2" borderId="2" xfId="2" quotePrefix="1" applyFont="1" applyFill="1" applyBorder="1" applyAlignment="1" applyProtection="1">
      <alignment horizontal="center" vertical="center" wrapText="1"/>
      <protection hidden="1"/>
    </xf>
    <xf numFmtId="170" fontId="14" fillId="2" borderId="2" xfId="5" applyNumberFormat="1" applyFont="1" applyFill="1" applyBorder="1" applyAlignment="1" applyProtection="1">
      <alignment horizontal="center" vertical="center" wrapText="1"/>
      <protection hidden="1"/>
    </xf>
    <xf numFmtId="170" fontId="14" fillId="0" borderId="2" xfId="5" applyNumberFormat="1" applyFont="1" applyFill="1" applyBorder="1" applyAlignment="1" applyProtection="1">
      <alignment horizontal="center" vertical="center" wrapText="1"/>
      <protection hidden="1"/>
    </xf>
    <xf numFmtId="43" fontId="14" fillId="2" borderId="2" xfId="6" applyFont="1" applyFill="1" applyBorder="1" applyAlignment="1" applyProtection="1">
      <alignment horizontal="center" vertical="center" wrapText="1"/>
      <protection hidden="1"/>
    </xf>
    <xf numFmtId="0" fontId="1" fillId="0" borderId="0" xfId="2" applyFill="1" applyAlignment="1" applyProtection="1">
      <alignment horizontal="left" wrapText="1"/>
      <protection hidden="1"/>
    </xf>
    <xf numFmtId="0" fontId="1" fillId="0" borderId="0" xfId="2" applyAlignment="1" applyProtection="1">
      <alignment horizontal="left" vertical="center" wrapText="1"/>
      <protection locked="0"/>
    </xf>
    <xf numFmtId="0" fontId="1" fillId="0" borderId="0" xfId="2" applyFill="1" applyAlignment="1" applyProtection="1">
      <alignment horizontal="left"/>
      <protection hidden="1"/>
    </xf>
    <xf numFmtId="0" fontId="1" fillId="0" borderId="0" xfId="2" applyAlignment="1" applyProtection="1">
      <alignment horizontal="left"/>
      <protection hidden="1"/>
    </xf>
    <xf numFmtId="0" fontId="1" fillId="0" borderId="0" xfId="2" quotePrefix="1" applyFill="1" applyAlignment="1" applyProtection="1">
      <alignment horizontal="left"/>
      <protection hidden="1"/>
    </xf>
    <xf numFmtId="170" fontId="1" fillId="0" borderId="0" xfId="5" applyNumberFormat="1" applyFont="1" applyAlignment="1" applyProtection="1">
      <alignment horizontal="left"/>
      <protection hidden="1"/>
    </xf>
    <xf numFmtId="170" fontId="1" fillId="0" borderId="0" xfId="5" applyNumberFormat="1" applyFont="1" applyFill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locked="0"/>
    </xf>
    <xf numFmtId="0" fontId="1" fillId="0" borderId="0" xfId="2" applyAlignment="1" applyProtection="1">
      <alignment horizontal="left"/>
      <protection locked="0"/>
    </xf>
    <xf numFmtId="0" fontId="14" fillId="2" borderId="32" xfId="2" applyFont="1" applyFill="1" applyBorder="1" applyAlignment="1" applyProtection="1">
      <alignment horizontal="centerContinuous" vertical="center" wrapText="1"/>
      <protection hidden="1"/>
    </xf>
    <xf numFmtId="0" fontId="14" fillId="2" borderId="4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" fillId="10" borderId="35" xfId="2" applyNumberFormat="1" applyFont="1" applyFill="1" applyBorder="1" applyAlignment="1" applyProtection="1">
      <alignment horizontal="left"/>
      <protection hidden="1"/>
    </xf>
    <xf numFmtId="44" fontId="15" fillId="10" borderId="2" xfId="2" applyNumberFormat="1" applyFont="1" applyFill="1" applyBorder="1" applyAlignment="1" applyProtection="1">
      <alignment horizontal="left"/>
      <protection hidden="1"/>
    </xf>
    <xf numFmtId="44" fontId="14" fillId="10" borderId="35" xfId="5" applyNumberFormat="1" applyFont="1" applyFill="1" applyBorder="1" applyAlignment="1" applyProtection="1">
      <alignment horizontal="left"/>
      <protection hidden="1"/>
    </xf>
    <xf numFmtId="44" fontId="14" fillId="0" borderId="35" xfId="5" applyNumberFormat="1" applyFont="1" applyFill="1" applyBorder="1" applyAlignment="1" applyProtection="1">
      <alignment horizontal="left"/>
      <protection hidden="1"/>
    </xf>
    <xf numFmtId="43" fontId="14" fillId="0" borderId="35" xfId="6" applyFont="1" applyFill="1" applyBorder="1" applyAlignment="1" applyProtection="1">
      <alignment horizontal="left"/>
      <protection locked="0"/>
    </xf>
    <xf numFmtId="164" fontId="1" fillId="0" borderId="0" xfId="2" applyNumberFormat="1" applyFill="1" applyAlignment="1" applyProtection="1">
      <alignment horizontal="left"/>
      <protection hidden="1"/>
    </xf>
    <xf numFmtId="0" fontId="1" fillId="10" borderId="43" xfId="2" applyNumberFormat="1" applyFont="1" applyFill="1" applyBorder="1" applyAlignment="1" applyProtection="1">
      <alignment horizontal="left"/>
      <protection hidden="1"/>
    </xf>
    <xf numFmtId="44" fontId="15" fillId="10" borderId="44" xfId="2" applyNumberFormat="1" applyFont="1" applyFill="1" applyBorder="1" applyAlignment="1" applyProtection="1">
      <alignment horizontal="left"/>
      <protection hidden="1"/>
    </xf>
    <xf numFmtId="44" fontId="14" fillId="10" borderId="43" xfId="5" applyNumberFormat="1" applyFont="1" applyFill="1" applyBorder="1" applyAlignment="1" applyProtection="1">
      <alignment horizontal="left"/>
      <protection hidden="1"/>
    </xf>
    <xf numFmtId="0" fontId="1" fillId="10" borderId="44" xfId="2" applyNumberFormat="1" applyFont="1" applyFill="1" applyBorder="1" applyAlignment="1" applyProtection="1">
      <alignment horizontal="left"/>
      <protection hidden="1"/>
    </xf>
    <xf numFmtId="44" fontId="14" fillId="10" borderId="44" xfId="5" applyNumberFormat="1" applyFont="1" applyFill="1" applyBorder="1" applyAlignment="1" applyProtection="1">
      <alignment horizontal="left"/>
      <protection hidden="1"/>
    </xf>
    <xf numFmtId="43" fontId="14" fillId="0" borderId="43" xfId="6" applyFont="1" applyFill="1" applyBorder="1" applyAlignment="1" applyProtection="1">
      <alignment horizontal="left"/>
      <protection locked="0"/>
    </xf>
    <xf numFmtId="0" fontId="14" fillId="2" borderId="7" xfId="2" applyFont="1" applyFill="1" applyBorder="1" applyAlignment="1" applyProtection="1">
      <alignment horizontal="left"/>
      <protection hidden="1"/>
    </xf>
    <xf numFmtId="170" fontId="14" fillId="2" borderId="9" xfId="5" applyNumberFormat="1" applyFont="1" applyFill="1" applyBorder="1" applyAlignment="1" applyProtection="1">
      <alignment horizontal="left"/>
      <protection hidden="1"/>
    </xf>
    <xf numFmtId="170" fontId="14" fillId="0" borderId="9" xfId="5" applyNumberFormat="1" applyFont="1" applyFill="1" applyBorder="1" applyAlignment="1" applyProtection="1">
      <alignment horizontal="left"/>
      <protection hidden="1"/>
    </xf>
    <xf numFmtId="0" fontId="1" fillId="0" borderId="0" xfId="2" applyFill="1" applyAlignment="1" applyProtection="1">
      <alignment horizontal="center"/>
      <protection hidden="1"/>
    </xf>
    <xf numFmtId="0" fontId="1" fillId="0" borderId="0" xfId="2" applyFill="1" applyProtection="1">
      <protection hidden="1"/>
    </xf>
    <xf numFmtId="0" fontId="1" fillId="0" borderId="0" xfId="2" applyProtection="1">
      <protection hidden="1"/>
    </xf>
    <xf numFmtId="43" fontId="1" fillId="0" borderId="0" xfId="6" applyFont="1" applyProtection="1">
      <protection hidden="1"/>
    </xf>
    <xf numFmtId="0" fontId="14" fillId="2" borderId="32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5" fillId="0" borderId="0" xfId="2" quotePrefix="1" applyNumberFormat="1" applyFont="1" applyFill="1" applyBorder="1" applyAlignment="1" applyProtection="1">
      <alignment horizontal="left"/>
      <protection hidden="1"/>
    </xf>
    <xf numFmtId="0" fontId="1" fillId="10" borderId="35" xfId="2" applyNumberFormat="1" applyFill="1" applyBorder="1" applyAlignment="1" applyProtection="1">
      <alignment horizontal="left"/>
      <protection hidden="1"/>
    </xf>
    <xf numFmtId="170" fontId="14" fillId="10" borderId="35" xfId="5" applyNumberFormat="1" applyFont="1" applyFill="1" applyBorder="1" applyAlignment="1" applyProtection="1">
      <alignment horizontal="left"/>
      <protection hidden="1"/>
    </xf>
    <xf numFmtId="170" fontId="14" fillId="0" borderId="35" xfId="5" applyNumberFormat="1" applyFont="1" applyFill="1" applyBorder="1" applyAlignment="1" applyProtection="1">
      <alignment horizontal="left"/>
      <protection hidden="1"/>
    </xf>
    <xf numFmtId="43" fontId="15" fillId="10" borderId="2" xfId="2" applyNumberFormat="1" applyFont="1" applyFill="1" applyBorder="1" applyAlignment="1" applyProtection="1">
      <alignment horizontal="left"/>
      <protection hidden="1"/>
    </xf>
    <xf numFmtId="0" fontId="1" fillId="10" borderId="43" xfId="2" applyNumberFormat="1" applyFill="1" applyBorder="1" applyAlignment="1" applyProtection="1">
      <alignment horizontal="left"/>
      <protection hidden="1"/>
    </xf>
    <xf numFmtId="43" fontId="15" fillId="10" borderId="44" xfId="2" applyNumberFormat="1" applyFont="1" applyFill="1" applyBorder="1" applyAlignment="1" applyProtection="1">
      <alignment horizontal="left"/>
      <protection hidden="1"/>
    </xf>
    <xf numFmtId="170" fontId="14" fillId="10" borderId="43" xfId="5" applyNumberFormat="1" applyFont="1" applyFill="1" applyBorder="1" applyAlignment="1" applyProtection="1">
      <alignment horizontal="left"/>
      <protection hidden="1"/>
    </xf>
    <xf numFmtId="170" fontId="14" fillId="0" borderId="43" xfId="5" applyNumberFormat="1" applyFont="1" applyFill="1" applyBorder="1" applyAlignment="1" applyProtection="1">
      <alignment horizontal="left"/>
      <protection hidden="1"/>
    </xf>
    <xf numFmtId="0" fontId="14" fillId="2" borderId="32" xfId="2" applyFont="1" applyFill="1" applyBorder="1" applyAlignment="1" applyProtection="1">
      <alignment horizontal="left"/>
      <protection hidden="1"/>
    </xf>
    <xf numFmtId="170" fontId="14" fillId="2" borderId="34" xfId="5" applyNumberFormat="1" applyFont="1" applyFill="1" applyBorder="1" applyAlignment="1" applyProtection="1">
      <alignment horizontal="left"/>
      <protection hidden="1"/>
    </xf>
    <xf numFmtId="170" fontId="14" fillId="2" borderId="2" xfId="5" applyNumberFormat="1" applyFont="1" applyFill="1" applyBorder="1" applyAlignment="1" applyProtection="1">
      <alignment horizontal="left"/>
      <protection hidden="1"/>
    </xf>
    <xf numFmtId="170" fontId="14" fillId="2" borderId="32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hidden="1"/>
    </xf>
    <xf numFmtId="0" fontId="1" fillId="10" borderId="35" xfId="2" applyNumberFormat="1" applyFill="1" applyBorder="1" applyProtection="1">
      <protection hidden="1"/>
    </xf>
    <xf numFmtId="0" fontId="1" fillId="10" borderId="43" xfId="2" applyNumberFormat="1" applyFill="1" applyBorder="1" applyProtection="1">
      <protection hidden="1"/>
    </xf>
    <xf numFmtId="170" fontId="14" fillId="0" borderId="34" xfId="5" applyNumberFormat="1" applyFont="1" applyFill="1" applyBorder="1" applyAlignment="1" applyProtection="1">
      <alignment horizontal="left"/>
      <protection hidden="1"/>
    </xf>
    <xf numFmtId="49" fontId="1" fillId="0" borderId="0" xfId="6" applyNumberFormat="1" applyFont="1" applyBorder="1" applyAlignment="1" applyProtection="1">
      <protection hidden="1"/>
    </xf>
    <xf numFmtId="49" fontId="1" fillId="0" borderId="0" xfId="2" applyNumberFormat="1" applyFill="1" applyBorder="1" applyAlignment="1" applyProtection="1">
      <alignment horizontal="left"/>
      <protection hidden="1"/>
    </xf>
    <xf numFmtId="0" fontId="1" fillId="0" borderId="0" xfId="2" applyFill="1" applyBorder="1" applyAlignment="1" applyProtection="1">
      <alignment horizontal="left"/>
      <protection hidden="1"/>
    </xf>
    <xf numFmtId="0" fontId="1" fillId="0" borderId="0" xfId="2" quotePrefix="1" applyFill="1" applyAlignment="1" applyProtection="1">
      <alignment horizontal="left"/>
      <protection locked="0"/>
    </xf>
    <xf numFmtId="49" fontId="1" fillId="0" borderId="0" xfId="6" quotePrefix="1" applyNumberFormat="1" applyFont="1" applyBorder="1" applyAlignment="1" applyProtection="1">
      <protection hidden="1"/>
    </xf>
    <xf numFmtId="0" fontId="1" fillId="0" borderId="0" xfId="2" applyFill="1" applyAlignment="1" applyProtection="1">
      <alignment horizontal="left"/>
      <protection locked="0"/>
    </xf>
    <xf numFmtId="49" fontId="1" fillId="0" borderId="0" xfId="6" quotePrefix="1" applyNumberFormat="1" applyFont="1" applyAlignment="1" applyProtection="1">
      <alignment horizontal="left"/>
      <protection locked="0"/>
    </xf>
    <xf numFmtId="43" fontId="1" fillId="0" borderId="0" xfId="6" quotePrefix="1" applyFont="1" applyAlignment="1" applyProtection="1">
      <alignment horizontal="left"/>
      <protection locked="0"/>
    </xf>
    <xf numFmtId="0" fontId="1" fillId="0" borderId="0" xfId="6" applyNumberFormat="1" applyFont="1" applyBorder="1" applyAlignment="1" applyProtection="1">
      <protection locked="0"/>
    </xf>
    <xf numFmtId="49" fontId="1" fillId="0" borderId="0" xfId="6" quotePrefix="1" applyNumberFormat="1" applyFont="1" applyProtection="1">
      <protection locked="0"/>
    </xf>
    <xf numFmtId="170" fontId="13" fillId="0" borderId="0" xfId="5" applyNumberFormat="1" applyFont="1" applyProtection="1">
      <protection hidden="1"/>
    </xf>
    <xf numFmtId="0" fontId="13" fillId="0" borderId="0" xfId="7" applyProtection="1">
      <protection hidden="1"/>
    </xf>
    <xf numFmtId="170" fontId="13" fillId="0" borderId="0" xfId="5" applyNumberFormat="1" applyFont="1" applyFill="1" applyProtection="1">
      <protection hidden="1"/>
    </xf>
    <xf numFmtId="0" fontId="13" fillId="0" borderId="0" xfId="7" applyProtection="1">
      <protection locked="0"/>
    </xf>
    <xf numFmtId="170" fontId="13" fillId="0" borderId="0" xfId="5" applyNumberFormat="1" applyFont="1" applyProtection="1">
      <protection locked="0"/>
    </xf>
    <xf numFmtId="0" fontId="14" fillId="2" borderId="7" xfId="2" applyFont="1" applyFill="1" applyBorder="1" applyAlignment="1" applyProtection="1">
      <alignment horizontal="centerContinuous" vertical="center" wrapText="1"/>
      <protection hidden="1"/>
    </xf>
    <xf numFmtId="0" fontId="14" fillId="2" borderId="9" xfId="2" applyFont="1" applyFill="1" applyBorder="1" applyAlignment="1" applyProtection="1">
      <alignment horizontal="centerContinuous" vertical="center" wrapText="1"/>
      <protection hidden="1"/>
    </xf>
    <xf numFmtId="170" fontId="14" fillId="0" borderId="0" xfId="5" applyNumberFormat="1" applyFont="1" applyAlignment="1" applyProtection="1">
      <alignment horizontal="center" wrapText="1"/>
      <protection hidden="1"/>
    </xf>
    <xf numFmtId="0" fontId="14" fillId="2" borderId="27" xfId="2" applyFont="1" applyFill="1" applyBorder="1" applyAlignment="1" applyProtection="1">
      <alignment horizontal="centerContinuous" vertical="center" wrapText="1"/>
      <protection hidden="1"/>
    </xf>
    <xf numFmtId="0" fontId="14" fillId="0" borderId="0" xfId="2" applyFont="1" applyAlignment="1" applyProtection="1">
      <alignment horizontal="center"/>
      <protection locked="0"/>
    </xf>
    <xf numFmtId="0" fontId="13" fillId="10" borderId="47" xfId="7" applyFont="1" applyFill="1" applyBorder="1" applyAlignment="1" applyProtection="1">
      <alignment horizontal="left"/>
      <protection hidden="1"/>
    </xf>
    <xf numFmtId="0" fontId="13" fillId="10" borderId="48" xfId="7" applyFill="1" applyBorder="1" applyAlignment="1" applyProtection="1">
      <alignment horizontal="left"/>
      <protection hidden="1"/>
    </xf>
    <xf numFmtId="170" fontId="13" fillId="0" borderId="0" xfId="5" applyNumberFormat="1" applyFont="1" applyFill="1" applyBorder="1" applyProtection="1">
      <protection hidden="1"/>
    </xf>
    <xf numFmtId="170" fontId="1" fillId="0" borderId="49" xfId="5" applyNumberFormat="1" applyFont="1" applyFill="1" applyBorder="1" applyProtection="1">
      <protection locked="0" hidden="1"/>
    </xf>
    <xf numFmtId="170" fontId="16" fillId="0" borderId="49" xfId="5" applyNumberFormat="1" applyFont="1" applyFill="1" applyBorder="1" applyProtection="1">
      <protection locked="0" hidden="1"/>
    </xf>
    <xf numFmtId="170" fontId="16" fillId="0" borderId="48" xfId="5" applyNumberFormat="1" applyFont="1" applyFill="1" applyBorder="1" applyProtection="1">
      <protection locked="0" hidden="1"/>
    </xf>
    <xf numFmtId="0" fontId="13" fillId="10" borderId="4" xfId="7" applyFont="1" applyFill="1" applyBorder="1" applyAlignment="1" applyProtection="1">
      <alignment horizontal="left"/>
      <protection hidden="1"/>
    </xf>
    <xf numFmtId="0" fontId="13" fillId="10" borderId="50" xfId="7" applyFill="1" applyBorder="1" applyAlignment="1" applyProtection="1">
      <alignment horizontal="left"/>
      <protection hidden="1"/>
    </xf>
    <xf numFmtId="170" fontId="16" fillId="0" borderId="51" xfId="5" applyNumberFormat="1" applyFont="1" applyFill="1" applyBorder="1" applyProtection="1">
      <protection locked="0" hidden="1"/>
    </xf>
    <xf numFmtId="170" fontId="16" fillId="0" borderId="50" xfId="5" applyNumberFormat="1" applyFont="1" applyFill="1" applyBorder="1" applyProtection="1">
      <protection locked="0" hidden="1"/>
    </xf>
    <xf numFmtId="0" fontId="13" fillId="10" borderId="1" xfId="7" applyFont="1" applyFill="1" applyBorder="1" applyAlignment="1" applyProtection="1">
      <alignment horizontal="left"/>
      <protection hidden="1"/>
    </xf>
    <xf numFmtId="0" fontId="13" fillId="10" borderId="52" xfId="7" applyFill="1" applyBorder="1" applyAlignment="1" applyProtection="1">
      <alignment horizontal="left"/>
      <protection hidden="1"/>
    </xf>
    <xf numFmtId="0" fontId="13" fillId="10" borderId="53" xfId="7" applyFont="1" applyFill="1" applyBorder="1" applyAlignment="1" applyProtection="1">
      <alignment horizontal="left"/>
      <protection hidden="1"/>
    </xf>
    <xf numFmtId="170" fontId="16" fillId="0" borderId="54" xfId="5" applyNumberFormat="1" applyFont="1" applyFill="1" applyBorder="1" applyProtection="1">
      <protection locked="0" hidden="1"/>
    </xf>
    <xf numFmtId="170" fontId="16" fillId="0" borderId="55" xfId="5" applyNumberFormat="1" applyFont="1" applyFill="1" applyBorder="1" applyProtection="1">
      <protection locked="0" hidden="1"/>
    </xf>
    <xf numFmtId="170" fontId="16" fillId="0" borderId="56" xfId="5" applyNumberFormat="1" applyFont="1" applyFill="1" applyBorder="1" applyProtection="1">
      <protection locked="0" hidden="1"/>
    </xf>
    <xf numFmtId="170" fontId="16" fillId="0" borderId="57" xfId="5" applyNumberFormat="1" applyFont="1" applyFill="1" applyBorder="1" applyProtection="1">
      <protection locked="0" hidden="1"/>
    </xf>
    <xf numFmtId="0" fontId="17" fillId="2" borderId="7" xfId="7" applyFont="1" applyFill="1" applyBorder="1" applyAlignment="1" applyProtection="1">
      <alignment horizontal="left" indent="2"/>
      <protection hidden="1"/>
    </xf>
    <xf numFmtId="0" fontId="13" fillId="2" borderId="9" xfId="7" applyFill="1" applyBorder="1" applyAlignment="1" applyProtection="1">
      <alignment horizontal="left"/>
      <protection hidden="1"/>
    </xf>
    <xf numFmtId="170" fontId="17" fillId="2" borderId="27" xfId="5" applyNumberFormat="1" applyFont="1" applyFill="1" applyBorder="1" applyProtection="1">
      <protection hidden="1"/>
    </xf>
    <xf numFmtId="170" fontId="17" fillId="2" borderId="45" xfId="5" applyNumberFormat="1" applyFont="1" applyFill="1" applyBorder="1" applyProtection="1">
      <protection hidden="1"/>
    </xf>
    <xf numFmtId="0" fontId="17" fillId="0" borderId="0" xfId="7" applyFont="1" applyFill="1" applyBorder="1" applyAlignment="1" applyProtection="1">
      <alignment horizontal="left"/>
      <protection locked="0"/>
    </xf>
    <xf numFmtId="170" fontId="13" fillId="0" borderId="10" xfId="5" applyNumberFormat="1" applyFont="1" applyFill="1" applyBorder="1" applyProtection="1">
      <protection hidden="1"/>
    </xf>
    <xf numFmtId="164" fontId="17" fillId="0" borderId="0" xfId="8" applyNumberFormat="1" applyFont="1" applyFill="1" applyBorder="1" applyProtection="1">
      <protection hidden="1"/>
    </xf>
    <xf numFmtId="170" fontId="17" fillId="0" borderId="0" xfId="5" applyNumberFormat="1" applyFont="1" applyFill="1" applyBorder="1" applyProtection="1">
      <protection hidden="1"/>
    </xf>
    <xf numFmtId="0" fontId="13" fillId="0" borderId="58" xfId="7" quotePrefix="1" applyFill="1" applyBorder="1" applyAlignment="1" applyProtection="1">
      <alignment horizontal="left"/>
      <protection locked="0" hidden="1"/>
    </xf>
    <xf numFmtId="0" fontId="13" fillId="0" borderId="48" xfId="7" applyFill="1" applyBorder="1" applyAlignment="1" applyProtection="1">
      <alignment horizontal="left"/>
      <protection locked="0" hidden="1"/>
    </xf>
    <xf numFmtId="0" fontId="13" fillId="0" borderId="37" xfId="7" applyFill="1" applyBorder="1" applyAlignment="1" applyProtection="1">
      <alignment horizontal="left"/>
      <protection locked="0" hidden="1"/>
    </xf>
    <xf numFmtId="0" fontId="13" fillId="0" borderId="50" xfId="7" applyFill="1" applyBorder="1" applyAlignment="1" applyProtection="1">
      <alignment horizontal="left"/>
      <protection locked="0" hidden="1"/>
    </xf>
    <xf numFmtId="0" fontId="13" fillId="0" borderId="39" xfId="7" applyFill="1" applyBorder="1" applyAlignment="1" applyProtection="1">
      <alignment horizontal="left"/>
      <protection locked="0" hidden="1"/>
    </xf>
    <xf numFmtId="0" fontId="13" fillId="0" borderId="57" xfId="7" applyFill="1" applyBorder="1" applyAlignment="1" applyProtection="1">
      <alignment horizontal="left"/>
      <protection locked="0" hidden="1"/>
    </xf>
    <xf numFmtId="0" fontId="17" fillId="0" borderId="0" xfId="7" applyFont="1" applyFill="1" applyBorder="1" applyAlignment="1" applyProtection="1">
      <alignment horizontal="left"/>
      <protection hidden="1"/>
    </xf>
    <xf numFmtId="0" fontId="17" fillId="2" borderId="7" xfId="7" applyFont="1" applyFill="1" applyBorder="1" applyAlignment="1" applyProtection="1">
      <alignment horizontal="left" vertical="center" indent="2"/>
      <protection hidden="1"/>
    </xf>
    <xf numFmtId="0" fontId="13" fillId="2" borderId="9" xfId="7" applyFill="1" applyBorder="1" applyAlignment="1" applyProtection="1">
      <alignment horizontal="left" vertical="center"/>
      <protection hidden="1"/>
    </xf>
    <xf numFmtId="170" fontId="13" fillId="0" borderId="0" xfId="5" applyNumberFormat="1" applyFont="1" applyFill="1" applyBorder="1" applyAlignment="1" applyProtection="1">
      <alignment vertical="center"/>
      <protection hidden="1"/>
    </xf>
    <xf numFmtId="170" fontId="17" fillId="3" borderId="23" xfId="5" applyNumberFormat="1" applyFont="1" applyFill="1" applyBorder="1" applyAlignment="1" applyProtection="1">
      <alignment vertical="center"/>
      <protection locked="0"/>
    </xf>
    <xf numFmtId="170" fontId="17" fillId="3" borderId="27" xfId="5" applyNumberFormat="1" applyFont="1" applyFill="1" applyBorder="1" applyAlignment="1" applyProtection="1">
      <alignment vertical="center"/>
      <protection locked="0"/>
    </xf>
    <xf numFmtId="0" fontId="13" fillId="0" borderId="0" xfId="7" applyAlignment="1" applyProtection="1">
      <alignment vertical="center"/>
      <protection locked="0"/>
    </xf>
    <xf numFmtId="170" fontId="13" fillId="0" borderId="0" xfId="5" applyNumberFormat="1" applyFont="1" applyFill="1" applyBorder="1" applyProtection="1">
      <protection locked="0"/>
    </xf>
    <xf numFmtId="0" fontId="17" fillId="2" borderId="7" xfId="7" applyFont="1" applyFill="1" applyBorder="1" applyAlignment="1" applyProtection="1">
      <alignment horizontal="left" vertical="center"/>
      <protection hidden="1"/>
    </xf>
    <xf numFmtId="170" fontId="17" fillId="2" borderId="27" xfId="5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0" fillId="0" borderId="0" xfId="0" quotePrefix="1" applyNumberFormat="1" applyAlignment="1">
      <alignment wrapText="1"/>
    </xf>
    <xf numFmtId="166" fontId="4" fillId="0" borderId="3" xfId="0" applyNumberFormat="1" applyFont="1" applyBorder="1" applyProtection="1">
      <protection hidden="1"/>
    </xf>
    <xf numFmtId="0" fontId="14" fillId="2" borderId="7" xfId="16" applyFont="1" applyFill="1" applyBorder="1" applyAlignment="1" applyProtection="1">
      <alignment horizontal="centerContinuous" vertical="center" wrapText="1"/>
      <protection hidden="1"/>
    </xf>
    <xf numFmtId="0" fontId="14" fillId="2" borderId="9" xfId="16" applyFont="1" applyFill="1" applyBorder="1" applyAlignment="1" applyProtection="1">
      <alignment horizontal="centerContinuous" vertical="center" wrapText="1"/>
      <protection hidden="1"/>
    </xf>
    <xf numFmtId="0" fontId="14" fillId="2" borderId="27" xfId="16" applyFont="1" applyFill="1" applyBorder="1" applyAlignment="1" applyProtection="1">
      <alignment horizontal="centerContinuous" vertical="center" wrapText="1"/>
      <protection hidden="1"/>
    </xf>
    <xf numFmtId="0" fontId="14" fillId="0" borderId="0" xfId="16" applyFont="1" applyAlignment="1" applyProtection="1">
      <alignment horizontal="center"/>
      <protection locked="0"/>
    </xf>
    <xf numFmtId="0" fontId="19" fillId="2" borderId="18" xfId="16" applyFont="1" applyFill="1" applyBorder="1" applyAlignment="1" applyProtection="1">
      <alignment horizontal="left" vertical="center" wrapText="1"/>
      <protection hidden="1"/>
    </xf>
    <xf numFmtId="0" fontId="19" fillId="2" borderId="36" xfId="16" applyFont="1" applyFill="1" applyBorder="1" applyAlignment="1" applyProtection="1">
      <alignment horizontal="left" vertical="center" wrapText="1"/>
      <protection hidden="1"/>
    </xf>
    <xf numFmtId="170" fontId="19" fillId="0" borderId="0" xfId="5" applyNumberFormat="1" applyFont="1" applyFill="1" applyBorder="1" applyAlignment="1" applyProtection="1">
      <alignment horizontal="center"/>
      <protection hidden="1"/>
    </xf>
    <xf numFmtId="170" fontId="19" fillId="2" borderId="14" xfId="5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6" applyFont="1" applyAlignment="1" applyProtection="1">
      <alignment horizontal="center"/>
      <protection locked="0"/>
    </xf>
    <xf numFmtId="0" fontId="13" fillId="10" borderId="37" xfId="7" applyFill="1" applyBorder="1" applyAlignment="1" applyProtection="1">
      <alignment horizontal="left" indent="1"/>
      <protection hidden="1"/>
    </xf>
    <xf numFmtId="0" fontId="13" fillId="10" borderId="50" xfId="7" applyFill="1" applyBorder="1" applyProtection="1">
      <protection hidden="1"/>
    </xf>
    <xf numFmtId="170" fontId="13" fillId="10" borderId="59" xfId="5" applyNumberFormat="1" applyFont="1" applyFill="1" applyBorder="1" applyProtection="1">
      <protection hidden="1"/>
    </xf>
    <xf numFmtId="170" fontId="13" fillId="10" borderId="60" xfId="5" applyNumberFormat="1" applyFont="1" applyFill="1" applyBorder="1" applyProtection="1">
      <protection hidden="1"/>
    </xf>
    <xf numFmtId="170" fontId="13" fillId="10" borderId="61" xfId="5" applyNumberFormat="1" applyFont="1" applyFill="1" applyBorder="1" applyProtection="1">
      <protection hidden="1"/>
    </xf>
    <xf numFmtId="170" fontId="13" fillId="10" borderId="62" xfId="5" applyNumberFormat="1" applyFont="1" applyFill="1" applyBorder="1" applyProtection="1">
      <protection hidden="1"/>
    </xf>
    <xf numFmtId="170" fontId="13" fillId="10" borderId="2" xfId="5" applyNumberFormat="1" applyFont="1" applyFill="1" applyBorder="1" applyProtection="1">
      <protection hidden="1"/>
    </xf>
    <xf numFmtId="170" fontId="13" fillId="10" borderId="38" xfId="5" applyNumberFormat="1" applyFont="1" applyFill="1" applyBorder="1" applyProtection="1">
      <protection hidden="1"/>
    </xf>
    <xf numFmtId="0" fontId="13" fillId="10" borderId="39" xfId="7" applyFill="1" applyBorder="1" applyAlignment="1" applyProtection="1">
      <alignment horizontal="left" indent="1"/>
      <protection hidden="1"/>
    </xf>
    <xf numFmtId="170" fontId="13" fillId="10" borderId="63" xfId="5" applyNumberFormat="1" applyFont="1" applyFill="1" applyBorder="1" applyProtection="1">
      <protection hidden="1"/>
    </xf>
    <xf numFmtId="170" fontId="13" fillId="10" borderId="41" xfId="5" applyNumberFormat="1" applyFont="1" applyFill="1" applyBorder="1" applyProtection="1">
      <protection hidden="1"/>
    </xf>
    <xf numFmtId="170" fontId="13" fillId="10" borderId="42" xfId="5" applyNumberFormat="1" applyFont="1" applyFill="1" applyBorder="1" applyProtection="1">
      <protection hidden="1"/>
    </xf>
    <xf numFmtId="0" fontId="19" fillId="2" borderId="7" xfId="16" applyFont="1" applyFill="1" applyBorder="1" applyAlignment="1" applyProtection="1">
      <alignment horizontal="left" vertical="center" wrapText="1"/>
      <protection hidden="1"/>
    </xf>
    <xf numFmtId="0" fontId="19" fillId="2" borderId="9" xfId="16" applyFont="1" applyFill="1" applyBorder="1" applyAlignment="1" applyProtection="1">
      <alignment horizontal="left" vertical="center" wrapText="1"/>
      <protection hidden="1"/>
    </xf>
    <xf numFmtId="170" fontId="19" fillId="2" borderId="55" xfId="5" applyNumberFormat="1" applyFont="1" applyFill="1" applyBorder="1" applyAlignment="1" applyProtection="1">
      <alignment horizontal="center" vertical="center" wrapText="1"/>
      <protection hidden="1"/>
    </xf>
    <xf numFmtId="0" fontId="13" fillId="10" borderId="58" xfId="7" applyFill="1" applyBorder="1" applyAlignment="1" applyProtection="1">
      <alignment horizontal="left"/>
      <protection hidden="1"/>
    </xf>
    <xf numFmtId="164" fontId="16" fillId="10" borderId="59" xfId="8" applyNumberFormat="1" applyFont="1" applyFill="1" applyBorder="1" applyProtection="1">
      <protection hidden="1"/>
    </xf>
    <xf numFmtId="164" fontId="16" fillId="10" borderId="60" xfId="8" applyNumberFormat="1" applyFont="1" applyFill="1" applyBorder="1" applyProtection="1">
      <protection hidden="1"/>
    </xf>
    <xf numFmtId="164" fontId="16" fillId="10" borderId="48" xfId="8" applyNumberFormat="1" applyFont="1" applyFill="1" applyBorder="1" applyProtection="1">
      <protection hidden="1"/>
    </xf>
    <xf numFmtId="0" fontId="13" fillId="10" borderId="37" xfId="7" applyFill="1" applyBorder="1" applyAlignment="1" applyProtection="1">
      <alignment horizontal="left"/>
      <protection hidden="1"/>
    </xf>
    <xf numFmtId="164" fontId="16" fillId="10" borderId="62" xfId="8" applyNumberFormat="1" applyFont="1" applyFill="1" applyBorder="1" applyProtection="1">
      <protection hidden="1"/>
    </xf>
    <xf numFmtId="164" fontId="16" fillId="10" borderId="2" xfId="8" applyNumberFormat="1" applyFont="1" applyFill="1" applyBorder="1" applyProtection="1">
      <protection hidden="1"/>
    </xf>
    <xf numFmtId="164" fontId="16" fillId="10" borderId="50" xfId="8" applyNumberFormat="1" applyFont="1" applyFill="1" applyBorder="1" applyProtection="1">
      <protection hidden="1"/>
    </xf>
    <xf numFmtId="164" fontId="16" fillId="10" borderId="63" xfId="8" applyNumberFormat="1" applyFont="1" applyFill="1" applyBorder="1" applyProtection="1">
      <protection hidden="1"/>
    </xf>
    <xf numFmtId="164" fontId="16" fillId="10" borderId="41" xfId="8" applyNumberFormat="1" applyFont="1" applyFill="1" applyBorder="1" applyProtection="1">
      <protection hidden="1"/>
    </xf>
    <xf numFmtId="164" fontId="16" fillId="10" borderId="57" xfId="8" applyNumberFormat="1" applyFont="1" applyFill="1" applyBorder="1" applyProtection="1">
      <protection hidden="1"/>
    </xf>
    <xf numFmtId="170" fontId="17" fillId="2" borderId="23" xfId="5" applyNumberFormat="1" applyFont="1" applyFill="1" applyBorder="1" applyProtection="1">
      <protection hidden="1"/>
    </xf>
    <xf numFmtId="170" fontId="17" fillId="2" borderId="24" xfId="5" applyNumberFormat="1" applyFont="1" applyFill="1" applyBorder="1" applyProtection="1">
      <protection hidden="1"/>
    </xf>
    <xf numFmtId="170" fontId="17" fillId="2" borderId="9" xfId="5" applyNumberFormat="1" applyFont="1" applyFill="1" applyBorder="1" applyProtection="1">
      <protection hidden="1"/>
    </xf>
    <xf numFmtId="0" fontId="13" fillId="0" borderId="0" xfId="7" applyFill="1" applyBorder="1" applyAlignment="1" applyProtection="1">
      <alignment horizontal="left"/>
      <protection hidden="1"/>
    </xf>
    <xf numFmtId="164" fontId="16" fillId="0" borderId="0" xfId="8" applyNumberFormat="1" applyFont="1" applyFill="1" applyBorder="1" applyProtection="1">
      <protection hidden="1"/>
    </xf>
    <xf numFmtId="170" fontId="16" fillId="0" borderId="0" xfId="5" applyNumberFormat="1" applyFont="1" applyFill="1" applyBorder="1" applyProtection="1">
      <protection hidden="1"/>
    </xf>
    <xf numFmtId="170" fontId="17" fillId="2" borderId="23" xfId="5" applyNumberFormat="1" applyFont="1" applyFill="1" applyBorder="1" applyAlignment="1" applyProtection="1">
      <alignment vertical="center"/>
      <protection hidden="1"/>
    </xf>
    <xf numFmtId="170" fontId="17" fillId="2" borderId="45" xfId="5" applyNumberFormat="1" applyFont="1" applyFill="1" applyBorder="1" applyAlignment="1" applyProtection="1">
      <alignment vertical="center"/>
      <protection hidden="1"/>
    </xf>
    <xf numFmtId="170" fontId="17" fillId="2" borderId="24" xfId="5" applyNumberFormat="1" applyFont="1" applyFill="1" applyBorder="1" applyAlignment="1" applyProtection="1">
      <alignment vertical="center"/>
      <protection hidden="1"/>
    </xf>
    <xf numFmtId="170" fontId="17" fillId="2" borderId="9" xfId="5" applyNumberFormat="1" applyFont="1" applyFill="1" applyBorder="1" applyAlignment="1" applyProtection="1">
      <alignment vertical="center"/>
      <protection hidden="1"/>
    </xf>
    <xf numFmtId="0" fontId="19" fillId="2" borderId="7" xfId="16" applyFont="1" applyFill="1" applyBorder="1" applyAlignment="1" applyProtection="1">
      <alignment horizontal="left" vertical="center"/>
      <protection hidden="1"/>
    </xf>
    <xf numFmtId="170" fontId="19" fillId="11" borderId="27" xfId="5" applyNumberFormat="1" applyFont="1" applyFill="1" applyBorder="1" applyAlignment="1" applyProtection="1">
      <alignment horizontal="center" vertical="center" wrapText="1"/>
      <protection hidden="1"/>
    </xf>
    <xf numFmtId="166" fontId="5" fillId="4" borderId="4" xfId="0" applyNumberFormat="1" applyFont="1" applyFill="1" applyBorder="1" applyAlignment="1" applyProtection="1">
      <alignment vertical="center"/>
      <protection hidden="1"/>
    </xf>
    <xf numFmtId="166" fontId="5" fillId="4" borderId="34" xfId="0" applyNumberFormat="1" applyFont="1" applyFill="1" applyBorder="1" applyProtection="1">
      <protection hidden="1"/>
    </xf>
    <xf numFmtId="166" fontId="4" fillId="0" borderId="34" xfId="0" applyNumberFormat="1" applyFont="1" applyBorder="1" applyProtection="1">
      <protection hidden="1"/>
    </xf>
    <xf numFmtId="166" fontId="5" fillId="4" borderId="2" xfId="0" applyNumberFormat="1" applyFont="1" applyFill="1" applyBorder="1" applyAlignment="1" applyProtection="1">
      <alignment horizontal="centerContinuous"/>
      <protection hidden="1"/>
    </xf>
    <xf numFmtId="0" fontId="4" fillId="5" borderId="21" xfId="0" applyFont="1" applyFill="1" applyBorder="1" applyProtection="1">
      <protection hidden="1"/>
    </xf>
    <xf numFmtId="166" fontId="5" fillId="3" borderId="34" xfId="0" applyNumberFormat="1" applyFont="1" applyFill="1" applyBorder="1" applyProtection="1">
      <protection hidden="1"/>
    </xf>
    <xf numFmtId="168" fontId="5" fillId="7" borderId="43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66" fontId="5" fillId="4" borderId="4" xfId="0" applyNumberFormat="1" applyFont="1" applyFill="1" applyBorder="1" applyAlignment="1" applyProtection="1">
      <alignment horizontal="center"/>
      <protection hidden="1"/>
    </xf>
    <xf numFmtId="166" fontId="5" fillId="4" borderId="34" xfId="0" applyNumberFormat="1" applyFont="1" applyFill="1" applyBorder="1" applyAlignment="1" applyProtection="1">
      <alignment horizontal="center"/>
      <protection hidden="1"/>
    </xf>
    <xf numFmtId="165" fontId="3" fillId="0" borderId="5" xfId="0" applyNumberFormat="1" applyFont="1" applyBorder="1" applyProtection="1">
      <protection hidden="1"/>
    </xf>
    <xf numFmtId="43" fontId="14" fillId="7" borderId="27" xfId="6" applyFont="1" applyFill="1" applyBorder="1" applyAlignment="1" applyProtection="1">
      <alignment horizontal="left"/>
      <protection hidden="1"/>
    </xf>
    <xf numFmtId="0" fontId="14" fillId="2" borderId="2" xfId="2" applyFont="1" applyFill="1" applyBorder="1" applyAlignment="1" applyProtection="1">
      <alignment horizontal="center" vertical="center" wrapText="1"/>
      <protection hidden="1"/>
    </xf>
    <xf numFmtId="170" fontId="14" fillId="2" borderId="45" xfId="5" applyNumberFormat="1" applyFont="1" applyFill="1" applyBorder="1" applyAlignment="1" applyProtection="1">
      <alignment horizontal="left"/>
      <protection hidden="1"/>
    </xf>
    <xf numFmtId="170" fontId="14" fillId="2" borderId="24" xfId="5" applyNumberFormat="1" applyFont="1" applyFill="1" applyBorder="1" applyAlignment="1" applyProtection="1">
      <alignment horizontal="left"/>
      <protection hidden="1"/>
    </xf>
    <xf numFmtId="170" fontId="14" fillId="2" borderId="46" xfId="5" applyNumberFormat="1" applyFont="1" applyFill="1" applyBorder="1" applyAlignment="1" applyProtection="1">
      <alignment horizontal="left"/>
      <protection hidden="1"/>
    </xf>
    <xf numFmtId="43" fontId="14" fillId="7" borderId="2" xfId="6" quotePrefix="1" applyFont="1" applyFill="1" applyBorder="1" applyAlignment="1" applyProtection="1">
      <alignment horizontal="centerContinuous" vertical="center" wrapText="1"/>
      <protection hidden="1"/>
    </xf>
    <xf numFmtId="170" fontId="5" fillId="7" borderId="31" xfId="3" applyNumberFormat="1" applyFont="1" applyFill="1" applyBorder="1" applyProtection="1">
      <protection hidden="1"/>
    </xf>
    <xf numFmtId="170" fontId="5" fillId="7" borderId="43" xfId="3" applyNumberFormat="1" applyFont="1" applyFill="1" applyBorder="1" applyProtection="1">
      <protection hidden="1"/>
    </xf>
    <xf numFmtId="170" fontId="4" fillId="7" borderId="31" xfId="3" applyNumberFormat="1" applyFont="1" applyFill="1" applyBorder="1" applyProtection="1">
      <protection hidden="1"/>
    </xf>
    <xf numFmtId="170" fontId="4" fillId="7" borderId="43" xfId="3" applyNumberFormat="1" applyFont="1" applyFill="1" applyBorder="1" applyProtection="1">
      <protection hidden="1"/>
    </xf>
    <xf numFmtId="170" fontId="5" fillId="4" borderId="4" xfId="3" applyNumberFormat="1" applyFont="1" applyFill="1" applyBorder="1" applyProtection="1">
      <protection hidden="1"/>
    </xf>
    <xf numFmtId="170" fontId="5" fillId="4" borderId="34" xfId="3" applyNumberFormat="1" applyFont="1" applyFill="1" applyBorder="1" applyProtection="1">
      <protection hidden="1"/>
    </xf>
    <xf numFmtId="170" fontId="5" fillId="7" borderId="64" xfId="3" applyNumberFormat="1" applyFont="1" applyFill="1" applyBorder="1" applyProtection="1">
      <protection hidden="1"/>
    </xf>
    <xf numFmtId="170" fontId="5" fillId="7" borderId="44" xfId="3" applyNumberFormat="1" applyFont="1" applyFill="1" applyBorder="1" applyProtection="1">
      <protection hidden="1"/>
    </xf>
    <xf numFmtId="170" fontId="5" fillId="7" borderId="66" xfId="3" applyNumberFormat="1" applyFont="1" applyFill="1" applyBorder="1" applyProtection="1">
      <protection hidden="1"/>
    </xf>
    <xf numFmtId="170" fontId="5" fillId="7" borderId="35" xfId="3" applyNumberFormat="1" applyFont="1" applyFill="1" applyBorder="1" applyProtection="1">
      <protection hidden="1"/>
    </xf>
    <xf numFmtId="170" fontId="5" fillId="4" borderId="4" xfId="3" applyNumberFormat="1" applyFont="1" applyFill="1" applyBorder="1" applyAlignment="1" applyProtection="1">
      <alignment vertical="center"/>
      <protection hidden="1"/>
    </xf>
    <xf numFmtId="170" fontId="5" fillId="4" borderId="34" xfId="3" applyNumberFormat="1" applyFont="1" applyFill="1" applyBorder="1" applyAlignment="1" applyProtection="1">
      <alignment vertical="center"/>
      <protection hidden="1"/>
    </xf>
    <xf numFmtId="170" fontId="1" fillId="0" borderId="0" xfId="3" applyNumberFormat="1" applyFont="1" applyProtection="1">
      <protection locked="0"/>
    </xf>
    <xf numFmtId="170" fontId="14" fillId="2" borderId="2" xfId="3" applyNumberFormat="1" applyFont="1" applyFill="1" applyBorder="1" applyAlignment="1" applyProtection="1">
      <alignment horizontal="center" vertical="center" wrapText="1"/>
      <protection hidden="1"/>
    </xf>
    <xf numFmtId="170" fontId="1" fillId="0" borderId="0" xfId="3" applyNumberFormat="1" applyFont="1" applyAlignment="1" applyProtection="1">
      <alignment horizontal="left"/>
      <protection hidden="1"/>
    </xf>
    <xf numFmtId="170" fontId="14" fillId="7" borderId="2" xfId="3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6" borderId="35" xfId="3" applyNumberFormat="1" applyFont="1" applyFill="1" applyBorder="1" applyAlignment="1" applyProtection="1">
      <alignment horizontal="left"/>
      <protection hidden="1"/>
    </xf>
    <xf numFmtId="170" fontId="14" fillId="6" borderId="43" xfId="3" applyNumberFormat="1" applyFont="1" applyFill="1" applyBorder="1" applyAlignment="1" applyProtection="1">
      <alignment horizontal="left"/>
      <protection hidden="1"/>
    </xf>
    <xf numFmtId="170" fontId="14" fillId="7" borderId="27" xfId="3" applyNumberFormat="1" applyFont="1" applyFill="1" applyBorder="1" applyAlignment="1" applyProtection="1">
      <alignment horizontal="left"/>
      <protection hidden="1"/>
    </xf>
    <xf numFmtId="170" fontId="1" fillId="0" borderId="0" xfId="3" applyNumberFormat="1" applyFont="1" applyProtection="1">
      <protection hidden="1"/>
    </xf>
    <xf numFmtId="170" fontId="1" fillId="0" borderId="0" xfId="3" applyNumberFormat="1" applyFont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3" borderId="3" xfId="0" applyFont="1" applyFill="1" applyBorder="1" applyAlignment="1" applyProtection="1">
      <alignment horizontal="left"/>
      <protection hidden="1"/>
    </xf>
    <xf numFmtId="0" fontId="12" fillId="3" borderId="3" xfId="0" applyFont="1" applyFill="1" applyBorder="1" applyAlignment="1" applyProtection="1">
      <alignment horizontal="centerContinuous"/>
      <protection hidden="1"/>
    </xf>
    <xf numFmtId="166" fontId="4" fillId="0" borderId="0" xfId="0" applyNumberFormat="1" applyFont="1" applyProtection="1">
      <protection hidden="1"/>
    </xf>
    <xf numFmtId="166" fontId="5" fillId="4" borderId="4" xfId="0" applyNumberFormat="1" applyFont="1" applyFill="1" applyBorder="1" applyAlignment="1" applyProtection="1">
      <alignment horizontal="centerContinuous"/>
      <protection hidden="1"/>
    </xf>
    <xf numFmtId="0" fontId="5" fillId="4" borderId="32" xfId="0" applyFont="1" applyFill="1" applyBorder="1" applyProtection="1">
      <protection hidden="1"/>
    </xf>
    <xf numFmtId="0" fontId="5" fillId="4" borderId="4" xfId="0" applyFont="1" applyFill="1" applyBorder="1" applyProtection="1"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7" borderId="32" xfId="0" applyFont="1" applyFill="1" applyBorder="1" applyAlignment="1" applyProtection="1">
      <alignment horizontal="center"/>
      <protection hidden="1"/>
    </xf>
    <xf numFmtId="0" fontId="5" fillId="7" borderId="2" xfId="0" applyFont="1" applyFill="1" applyBorder="1" applyAlignment="1" applyProtection="1">
      <alignment horizontal="center"/>
      <protection hidden="1"/>
    </xf>
    <xf numFmtId="166" fontId="5" fillId="5" borderId="31" xfId="0" applyNumberFormat="1" applyFont="1" applyFill="1" applyBorder="1" applyProtection="1">
      <protection hidden="1"/>
    </xf>
    <xf numFmtId="166" fontId="5" fillId="5" borderId="0" xfId="0" applyNumberFormat="1" applyFont="1" applyFill="1" applyBorder="1" applyAlignment="1" applyProtection="1">
      <alignment horizontal="center"/>
      <protection hidden="1"/>
    </xf>
    <xf numFmtId="166" fontId="5" fillId="5" borderId="0" xfId="0" applyNumberFormat="1" applyFont="1" applyFill="1" applyBorder="1" applyProtection="1">
      <protection hidden="1"/>
    </xf>
    <xf numFmtId="165" fontId="5" fillId="5" borderId="0" xfId="0" applyNumberFormat="1" applyFont="1" applyFill="1" applyBorder="1" applyAlignment="1" applyProtection="1">
      <alignment horizontal="center"/>
      <protection hidden="1"/>
    </xf>
    <xf numFmtId="166" fontId="5" fillId="4" borderId="32" xfId="0" applyNumberFormat="1" applyFont="1" applyFill="1" applyBorder="1" applyProtection="1">
      <protection hidden="1"/>
    </xf>
    <xf numFmtId="166" fontId="4" fillId="4" borderId="4" xfId="0" applyNumberFormat="1" applyFont="1" applyFill="1" applyBorder="1" applyProtection="1">
      <protection hidden="1"/>
    </xf>
    <xf numFmtId="166" fontId="4" fillId="0" borderId="31" xfId="0" applyNumberFormat="1" applyFont="1" applyBorder="1" applyProtection="1">
      <protection hidden="1"/>
    </xf>
    <xf numFmtId="0" fontId="5" fillId="4" borderId="32" xfId="0" applyFont="1" applyFill="1" applyBorder="1" applyAlignment="1" applyProtection="1">
      <alignment horizontal="centerContinuous"/>
      <protection hidden="1"/>
    </xf>
    <xf numFmtId="0" fontId="5" fillId="4" borderId="4" xfId="0" applyFont="1" applyFill="1" applyBorder="1" applyAlignment="1" applyProtection="1">
      <alignment horizontal="centerContinuous"/>
      <protection hidden="1"/>
    </xf>
    <xf numFmtId="0" fontId="5" fillId="4" borderId="2" xfId="0" applyFont="1" applyFill="1" applyBorder="1" applyAlignment="1" applyProtection="1">
      <alignment horizontal="centerContinuous"/>
      <protection hidden="1"/>
    </xf>
    <xf numFmtId="166" fontId="4" fillId="5" borderId="31" xfId="0" applyNumberFormat="1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169" fontId="5" fillId="5" borderId="0" xfId="0" applyNumberFormat="1" applyFont="1" applyFill="1" applyBorder="1" applyAlignment="1" applyProtection="1">
      <alignment horizontal="center"/>
      <protection hidden="1"/>
    </xf>
    <xf numFmtId="166" fontId="4" fillId="4" borderId="4" xfId="0" applyNumberFormat="1" applyFont="1" applyFill="1" applyBorder="1" applyAlignment="1" applyProtection="1">
      <alignment horizontal="center"/>
      <protection hidden="1"/>
    </xf>
    <xf numFmtId="166" fontId="4" fillId="5" borderId="0" xfId="0" quotePrefix="1" applyNumberFormat="1" applyFont="1" applyFill="1" applyBorder="1" applyProtection="1">
      <protection hidden="1"/>
    </xf>
    <xf numFmtId="166" fontId="5" fillId="3" borderId="32" xfId="0" applyNumberFormat="1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66" fontId="5" fillId="4" borderId="32" xfId="0" applyNumberFormat="1" applyFont="1" applyFill="1" applyBorder="1" applyAlignment="1" applyProtection="1">
      <alignment vertical="center"/>
      <protection hidden="1"/>
    </xf>
    <xf numFmtId="170" fontId="5" fillId="0" borderId="31" xfId="3" applyNumberFormat="1" applyFont="1" applyFill="1" applyBorder="1" applyProtection="1">
      <protection locked="0"/>
    </xf>
    <xf numFmtId="170" fontId="5" fillId="0" borderId="43" xfId="3" applyNumberFormat="1" applyFont="1" applyFill="1" applyBorder="1" applyProtection="1">
      <protection locked="0"/>
    </xf>
    <xf numFmtId="0" fontId="6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2" borderId="64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65" xfId="0" applyFont="1" applyFill="1" applyBorder="1" applyProtection="1">
      <protection hidden="1"/>
    </xf>
    <xf numFmtId="0" fontId="5" fillId="2" borderId="31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21" xfId="0" applyFont="1" applyFill="1" applyBorder="1" applyProtection="1">
      <protection hidden="1"/>
    </xf>
    <xf numFmtId="0" fontId="5" fillId="2" borderId="66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30" xfId="0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Protection="1">
      <protection hidden="1"/>
    </xf>
    <xf numFmtId="0" fontId="5" fillId="2" borderId="64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65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6" fontId="5" fillId="3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indent="3"/>
      <protection hidden="1"/>
    </xf>
    <xf numFmtId="0" fontId="5" fillId="2" borderId="3" xfId="0" applyFont="1" applyFill="1" applyBorder="1" applyProtection="1"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Protection="1">
      <protection hidden="1"/>
    </xf>
    <xf numFmtId="0" fontId="5" fillId="2" borderId="31" xfId="0" applyFont="1" applyFill="1" applyBorder="1" applyProtection="1">
      <protection locked="0" hidden="1"/>
    </xf>
    <xf numFmtId="0" fontId="5" fillId="2" borderId="0" xfId="0" applyFont="1" applyFill="1" applyBorder="1" applyProtection="1">
      <protection locked="0" hidden="1"/>
    </xf>
    <xf numFmtId="0" fontId="5" fillId="3" borderId="2" xfId="0" applyFont="1" applyFill="1" applyBorder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8" fillId="2" borderId="0" xfId="0" applyFont="1" applyFill="1" applyBorder="1" applyAlignment="1" applyProtection="1">
      <alignment horizontal="left"/>
      <protection locked="0" hidden="1"/>
    </xf>
    <xf numFmtId="6" fontId="5" fillId="3" borderId="0" xfId="0" applyNumberFormat="1" applyFont="1" applyFill="1" applyBorder="1" applyAlignment="1" applyProtection="1">
      <alignment horizontal="center"/>
      <protection locked="0" hidden="1"/>
    </xf>
    <xf numFmtId="6" fontId="5" fillId="3" borderId="21" xfId="0" applyNumberFormat="1" applyFont="1" applyFill="1" applyBorder="1" applyAlignment="1" applyProtection="1">
      <alignment horizontal="center"/>
      <protection locked="0"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5" fillId="2" borderId="21" xfId="0" applyFont="1" applyFill="1" applyBorder="1" applyAlignment="1" applyProtection="1">
      <alignment horizontal="center"/>
      <protection locked="0" hidden="1"/>
    </xf>
    <xf numFmtId="0" fontId="1" fillId="0" borderId="0" xfId="16"/>
    <xf numFmtId="44" fontId="0" fillId="0" borderId="0" xfId="5" applyFont="1"/>
    <xf numFmtId="170" fontId="0" fillId="0" borderId="0" xfId="5" applyNumberFormat="1" applyFont="1"/>
    <xf numFmtId="10" fontId="0" fillId="0" borderId="0" xfId="19" applyNumberFormat="1" applyFont="1"/>
    <xf numFmtId="10" fontId="0" fillId="0" borderId="0" xfId="6" applyNumberFormat="1" applyFont="1"/>
    <xf numFmtId="49" fontId="1" fillId="0" borderId="0" xfId="16" applyNumberFormat="1"/>
    <xf numFmtId="170" fontId="0" fillId="0" borderId="0" xfId="5" applyNumberFormat="1" applyFont="1" applyAlignment="1">
      <alignment wrapText="1"/>
    </xf>
    <xf numFmtId="44" fontId="0" fillId="0" borderId="0" xfId="5" applyFont="1" applyAlignment="1">
      <alignment wrapText="1"/>
    </xf>
    <xf numFmtId="43" fontId="0" fillId="0" borderId="0" xfId="6" applyFont="1" applyAlignment="1">
      <alignment wrapText="1"/>
    </xf>
    <xf numFmtId="49" fontId="1" fillId="7" borderId="0" xfId="16" applyNumberFormat="1" applyFill="1"/>
    <xf numFmtId="0" fontId="1" fillId="7" borderId="0" xfId="16" applyFill="1"/>
    <xf numFmtId="170" fontId="1" fillId="0" borderId="0" xfId="16" applyNumberFormat="1"/>
    <xf numFmtId="49" fontId="1" fillId="7" borderId="0" xfId="16" quotePrefix="1" applyNumberFormat="1" applyFill="1"/>
    <xf numFmtId="170" fontId="0" fillId="7" borderId="0" xfId="5" applyNumberFormat="1" applyFont="1" applyFill="1"/>
    <xf numFmtId="49" fontId="1" fillId="8" borderId="0" xfId="16" applyNumberFormat="1" applyFill="1"/>
    <xf numFmtId="49" fontId="1" fillId="8" borderId="0" xfId="16" quotePrefix="1" applyNumberFormat="1" applyFill="1"/>
    <xf numFmtId="49" fontId="1" fillId="0" borderId="0" xfId="16" quotePrefix="1" applyNumberFormat="1"/>
    <xf numFmtId="44" fontId="1" fillId="0" borderId="0" xfId="16" applyNumberFormat="1"/>
    <xf numFmtId="9" fontId="0" fillId="0" borderId="0" xfId="19" applyFont="1"/>
    <xf numFmtId="43" fontId="14" fillId="4" borderId="27" xfId="6" applyFont="1" applyFill="1" applyBorder="1" applyAlignment="1" applyProtection="1">
      <alignment horizontal="left"/>
      <protection hidden="1"/>
    </xf>
    <xf numFmtId="170" fontId="14" fillId="4" borderId="27" xfId="3" applyNumberFormat="1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5" fillId="2" borderId="31" xfId="0" applyFont="1" applyFill="1" applyBorder="1" applyProtection="1"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Protection="1">
      <protection locked="0"/>
    </xf>
    <xf numFmtId="0" fontId="8" fillId="2" borderId="3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Protection="1">
      <protection locked="0"/>
    </xf>
    <xf numFmtId="0" fontId="11" fillId="3" borderId="3" xfId="0" applyFont="1" applyFill="1" applyBorder="1" applyAlignment="1" applyProtection="1">
      <protection hidden="1"/>
    </xf>
    <xf numFmtId="0" fontId="4" fillId="0" borderId="3" xfId="0" applyFont="1" applyBorder="1" applyAlignment="1" applyProtection="1">
      <alignment vertical="top"/>
      <protection hidden="1"/>
    </xf>
    <xf numFmtId="0" fontId="4" fillId="0" borderId="0" xfId="0" applyFont="1" applyBorder="1" applyProtection="1"/>
    <xf numFmtId="0" fontId="7" fillId="0" borderId="3" xfId="0" applyFont="1" applyBorder="1" applyProtection="1"/>
    <xf numFmtId="0" fontId="4" fillId="0" borderId="3" xfId="0" applyFont="1" applyBorder="1"/>
    <xf numFmtId="0" fontId="5" fillId="0" borderId="3" xfId="0" applyFont="1" applyBorder="1" applyProtection="1">
      <protection hidden="1"/>
    </xf>
    <xf numFmtId="0" fontId="5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31" xfId="0" applyFont="1" applyBorder="1" applyProtection="1">
      <protection locked="0"/>
    </xf>
    <xf numFmtId="0" fontId="6" fillId="0" borderId="0" xfId="0" applyFont="1" applyAlignment="1" applyProtection="1">
      <alignment horizontal="left" indent="2"/>
      <protection hidden="1"/>
    </xf>
    <xf numFmtId="0" fontId="3" fillId="0" borderId="0" xfId="0" applyFont="1" applyAlignment="1" applyProtection="1">
      <alignment horizontal="left" indent="2"/>
      <protection hidden="1"/>
    </xf>
    <xf numFmtId="0" fontId="4" fillId="0" borderId="0" xfId="0" applyFont="1" applyAlignment="1" applyProtection="1">
      <alignment horizontal="left" indent="2"/>
      <protection hidden="1"/>
    </xf>
    <xf numFmtId="0" fontId="6" fillId="0" borderId="0" xfId="0" applyFont="1" applyAlignment="1" applyProtection="1">
      <alignment horizontal="left" indent="7"/>
      <protection hidden="1"/>
    </xf>
    <xf numFmtId="0" fontId="3" fillId="0" borderId="0" xfId="0" applyFont="1" applyAlignment="1" applyProtection="1">
      <alignment horizontal="left" indent="7"/>
      <protection hidden="1"/>
    </xf>
    <xf numFmtId="0" fontId="4" fillId="0" borderId="0" xfId="0" applyFont="1" applyAlignment="1" applyProtection="1">
      <alignment horizontal="left" indent="7"/>
      <protection hidden="1"/>
    </xf>
    <xf numFmtId="0" fontId="4" fillId="0" borderId="3" xfId="0" applyFont="1" applyBorder="1" applyAlignment="1" applyProtection="1">
      <alignment horizontal="left" vertical="top" indent="7"/>
      <protection hidden="1"/>
    </xf>
    <xf numFmtId="0" fontId="6" fillId="0" borderId="0" xfId="0" applyFont="1" applyAlignment="1" applyProtection="1">
      <alignment horizontal="left" indent="11"/>
      <protection hidden="1"/>
    </xf>
    <xf numFmtId="0" fontId="3" fillId="0" borderId="0" xfId="0" applyFont="1" applyAlignment="1" applyProtection="1">
      <alignment horizontal="left" indent="11"/>
      <protection hidden="1"/>
    </xf>
    <xf numFmtId="0" fontId="4" fillId="0" borderId="0" xfId="0" applyFont="1" applyAlignment="1" applyProtection="1">
      <alignment horizontal="left" indent="11"/>
      <protection hidden="1"/>
    </xf>
    <xf numFmtId="0" fontId="4" fillId="0" borderId="0" xfId="0" applyFont="1" applyBorder="1" applyAlignment="1" applyProtection="1">
      <alignment horizontal="left" indent="11"/>
      <protection hidden="1"/>
    </xf>
    <xf numFmtId="0" fontId="4" fillId="0" borderId="3" xfId="0" applyFont="1" applyBorder="1" applyAlignment="1" applyProtection="1">
      <alignment horizontal="left" vertical="top" indent="11"/>
      <protection hidden="1"/>
    </xf>
    <xf numFmtId="43" fontId="14" fillId="0" borderId="35" xfId="6" applyFont="1" applyFill="1" applyBorder="1" applyAlignment="1" applyProtection="1">
      <alignment horizontal="left"/>
      <protection hidden="1"/>
    </xf>
    <xf numFmtId="0" fontId="1" fillId="0" borderId="2" xfId="6" applyNumberFormat="1" applyFont="1" applyBorder="1" applyProtection="1">
      <protection locked="0"/>
    </xf>
    <xf numFmtId="0" fontId="1" fillId="0" borderId="0" xfId="3" applyNumberFormat="1" applyFont="1" applyProtection="1">
      <protection locked="0"/>
    </xf>
    <xf numFmtId="0" fontId="1" fillId="0" borderId="0" xfId="2" applyNumberFormat="1" applyFill="1" applyProtection="1">
      <protection locked="0"/>
    </xf>
    <xf numFmtId="4" fontId="1" fillId="0" borderId="2" xfId="6" applyNumberFormat="1" applyFont="1" applyBorder="1" applyProtection="1">
      <protection locked="0"/>
    </xf>
    <xf numFmtId="2" fontId="1" fillId="0" borderId="2" xfId="6" applyNumberFormat="1" applyFont="1" applyBorder="1" applyProtection="1">
      <protection locked="0"/>
    </xf>
    <xf numFmtId="40" fontId="1" fillId="0" borderId="2" xfId="6" applyNumberFormat="1" applyFont="1" applyBorder="1" applyProtection="1">
      <protection locked="0"/>
    </xf>
    <xf numFmtId="0" fontId="21" fillId="0" borderId="0" xfId="0" quotePrefix="1" applyFont="1" applyAlignment="1" applyProtection="1">
      <alignment horizontal="left" indent="2"/>
      <protection hidden="1"/>
    </xf>
    <xf numFmtId="0" fontId="22" fillId="3" borderId="2" xfId="0" applyFont="1" applyFill="1" applyBorder="1" applyAlignment="1" applyProtection="1">
      <alignment horizontal="center"/>
      <protection locked="0"/>
    </xf>
    <xf numFmtId="43" fontId="14" fillId="5" borderId="35" xfId="6" applyFont="1" applyFill="1" applyBorder="1" applyAlignment="1" applyProtection="1">
      <alignment horizontal="left"/>
      <protection locked="0"/>
    </xf>
    <xf numFmtId="8" fontId="0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0" fontId="3" fillId="6" borderId="17" xfId="0" applyNumberFormat="1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170" fontId="5" fillId="4" borderId="32" xfId="3" applyNumberFormat="1" applyFont="1" applyFill="1" applyBorder="1" applyProtection="1">
      <protection hidden="1"/>
    </xf>
    <xf numFmtId="166" fontId="5" fillId="5" borderId="0" xfId="0" quotePrefix="1" applyNumberFormat="1" applyFont="1" applyFill="1" applyBorder="1" applyAlignment="1" applyProtection="1">
      <alignment horizontal="center"/>
      <protection hidden="1"/>
    </xf>
    <xf numFmtId="0" fontId="5" fillId="2" borderId="64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left"/>
      <protection locked="0"/>
    </xf>
    <xf numFmtId="0" fontId="14" fillId="2" borderId="18" xfId="2" quotePrefix="1" applyFont="1" applyFill="1" applyBorder="1" applyAlignment="1" applyProtection="1">
      <alignment horizontal="center" vertical="center" wrapText="1"/>
      <protection hidden="1"/>
    </xf>
    <xf numFmtId="0" fontId="14" fillId="9" borderId="19" xfId="2" quotePrefix="1" applyFont="1" applyFill="1" applyBorder="1" applyAlignment="1" applyProtection="1">
      <alignment horizontal="center" vertical="center" wrapText="1"/>
      <protection hidden="1"/>
    </xf>
    <xf numFmtId="0" fontId="14" fillId="2" borderId="36" xfId="2" quotePrefix="1" applyFont="1" applyFill="1" applyBorder="1" applyAlignment="1" applyProtection="1">
      <alignment horizontal="center" vertical="center" wrapText="1"/>
      <protection hidden="1"/>
    </xf>
    <xf numFmtId="0" fontId="14" fillId="0" borderId="47" xfId="2" applyFont="1" applyFill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</cellXfs>
  <cellStyles count="20">
    <cellStyle name="Comma" xfId="1" builtinId="3"/>
    <cellStyle name="Comma 2" xfId="6"/>
    <cellStyle name="Comma 2 2" xfId="8"/>
    <cellStyle name="Comma 2 2 2" xfId="9"/>
    <cellStyle name="Comma 2 3" xfId="10"/>
    <cellStyle name="Comma 3" xfId="11"/>
    <cellStyle name="Comma 4" xfId="12"/>
    <cellStyle name="Comma 5" xfId="13"/>
    <cellStyle name="Comma 5 2" xfId="14"/>
    <cellStyle name="Currency" xfId="3" builtinId="4"/>
    <cellStyle name="Currency 2" xfId="5"/>
    <cellStyle name="Currency 2 2" xfId="15"/>
    <cellStyle name="Normal" xfId="0" builtinId="0"/>
    <cellStyle name="Normal 2" xfId="16"/>
    <cellStyle name="Normal 2 2" xfId="2"/>
    <cellStyle name="Normal 3" xfId="7"/>
    <cellStyle name="Normal 4" xfId="17"/>
    <cellStyle name="Normal 4 2" xfId="18"/>
    <cellStyle name="Percent" xfId="4" builtinId="5"/>
    <cellStyle name="Percent 2" xfId="19"/>
  </cellStyles>
  <dxfs count="5">
    <dxf>
      <fill>
        <patternFill>
          <bgColor rgb="FF66CCFF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$E$5" fmlaRange="'Calculations - HIDE'!$B$15:$B$19" sel="2" val="0"/>
</file>

<file path=xl/ctrlProps/ctrlProp2.xml><?xml version="1.0" encoding="utf-8"?>
<formControlPr xmlns="http://schemas.microsoft.com/office/spreadsheetml/2009/9/main" objectType="List" dx="16" fmlaLink="$F$20" fmlaRange="'Calculations - HIDE'!$B$36:$B$41" sel="3" val="3"/>
</file>

<file path=xl/ctrlProps/ctrlProp3.xml><?xml version="1.0" encoding="utf-8"?>
<formControlPr xmlns="http://schemas.microsoft.com/office/spreadsheetml/2009/9/main" objectType="List" dx="16" fmlaLink="$G$20" fmlaRange="'Calculations - HIDE'!$B$36:$B$41" sel="6" val="3"/>
</file>

<file path=xl/ctrlProps/ctrlProp4.xml><?xml version="1.0" encoding="utf-8"?>
<formControlPr xmlns="http://schemas.microsoft.com/office/spreadsheetml/2009/9/main" objectType="List" dx="16" fmlaLink="$H$20" fmlaRange="'Calculations - HIDE'!$B$36:$B$41" sel="3" val="2"/>
</file>

<file path=xl/ctrlProps/ctrlProp5.xml><?xml version="1.0" encoding="utf-8"?>
<formControlPr xmlns="http://schemas.microsoft.com/office/spreadsheetml/2009/9/main" objectType="List" dx="16" fmlaLink="$I$20" fmlaRange="'Calculations - HIDE'!$B$36:$B$41" sel="4" val="3"/>
</file>

<file path=xl/ctrlProps/ctrlProp6.xml><?xml version="1.0" encoding="utf-8"?>
<formControlPr xmlns="http://schemas.microsoft.com/office/spreadsheetml/2009/9/main" objectType="List" dx="16" fmlaLink="$J$20" fmlaRange="'Calculations - HIDE'!$B$36:$B$41" sel="4" val="3"/>
</file>

<file path=xl/ctrlProps/ctrlProp7.xml><?xml version="1.0" encoding="utf-8"?>
<formControlPr xmlns="http://schemas.microsoft.com/office/spreadsheetml/2009/9/main" objectType="List" dx="16" fmlaLink="$K$20" fmlaRange="'Calculations - HIDE'!$B$36:$B$41" sel="5" val="3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35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67627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1209675</xdr:colOff>
          <xdr:row>6</xdr:row>
          <xdr:rowOff>57150</xdr:rowOff>
        </xdr:to>
        <xdr:sp macro="" textlink="">
          <xdr:nvSpPr>
            <xdr:cNvPr id="2142" name="List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9525</xdr:rowOff>
        </xdr:from>
        <xdr:to>
          <xdr:col>6</xdr:col>
          <xdr:colOff>19050</xdr:colOff>
          <xdr:row>21</xdr:row>
          <xdr:rowOff>95250</xdr:rowOff>
        </xdr:to>
        <xdr:sp macro="" textlink="">
          <xdr:nvSpPr>
            <xdr:cNvPr id="2179" name="List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9525</xdr:rowOff>
        </xdr:from>
        <xdr:to>
          <xdr:col>7</xdr:col>
          <xdr:colOff>0</xdr:colOff>
          <xdr:row>21</xdr:row>
          <xdr:rowOff>95250</xdr:rowOff>
        </xdr:to>
        <xdr:sp macro="" textlink="">
          <xdr:nvSpPr>
            <xdr:cNvPr id="2494" name="List Box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9525</xdr:rowOff>
        </xdr:from>
        <xdr:to>
          <xdr:col>7</xdr:col>
          <xdr:colOff>1219200</xdr:colOff>
          <xdr:row>21</xdr:row>
          <xdr:rowOff>95250</xdr:rowOff>
        </xdr:to>
        <xdr:sp macro="" textlink="">
          <xdr:nvSpPr>
            <xdr:cNvPr id="2496" name="List Box 448" hidden="1">
              <a:extLst>
                <a:ext uri="{63B3BB69-23CF-44E3-9099-C40C66FF867C}">
                  <a14:compatExt spid="_x0000_s2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9525</xdr:rowOff>
        </xdr:from>
        <xdr:to>
          <xdr:col>9</xdr:col>
          <xdr:colOff>0</xdr:colOff>
          <xdr:row>21</xdr:row>
          <xdr:rowOff>95250</xdr:rowOff>
        </xdr:to>
        <xdr:sp macro="" textlink="">
          <xdr:nvSpPr>
            <xdr:cNvPr id="2498" name="List Box 450" hidden="1">
              <a:extLst>
                <a:ext uri="{63B3BB69-23CF-44E3-9099-C40C66FF867C}">
                  <a14:compatExt spid="_x0000_s2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9525</xdr:rowOff>
        </xdr:from>
        <xdr:to>
          <xdr:col>10</xdr:col>
          <xdr:colOff>0</xdr:colOff>
          <xdr:row>21</xdr:row>
          <xdr:rowOff>95250</xdr:rowOff>
        </xdr:to>
        <xdr:sp macro="" textlink="">
          <xdr:nvSpPr>
            <xdr:cNvPr id="2500" name="List Box 452" hidden="1">
              <a:extLst>
                <a:ext uri="{63B3BB69-23CF-44E3-9099-C40C66FF867C}">
                  <a14:compatExt spid="_x0000_s2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9525</xdr:rowOff>
        </xdr:from>
        <xdr:to>
          <xdr:col>10</xdr:col>
          <xdr:colOff>1266825</xdr:colOff>
          <xdr:row>21</xdr:row>
          <xdr:rowOff>95250</xdr:rowOff>
        </xdr:to>
        <xdr:sp macro="" textlink="">
          <xdr:nvSpPr>
            <xdr:cNvPr id="2502" name="List Box 454" hidden="1">
              <a:extLst>
                <a:ext uri="{63B3BB69-23CF-44E3-9099-C40C66FF867C}">
                  <a14:compatExt spid="_x0000_s2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ate\For%20Suzi\Scenario%20tool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UD11-12\1112_Forms\1112_Schools\V2\FINAL%20with%203%25\FY11-12%20Budget%20Form%20(ES,K8,MS)_017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UD11-12\1112_SalaryData\11-12%20Average%20Salary\Job%20Code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Calculations"/>
      <sheetName val="Revenue"/>
      <sheetName val="Staffing Tool"/>
      <sheetName val="Non-Salary"/>
      <sheetName val="Totals"/>
      <sheetName val="AVERAGE SALARY LOOKUP"/>
      <sheetName val="INPU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Total Page"/>
      <sheetName val="School Staffing Tool"/>
      <sheetName val="Roster"/>
      <sheetName val="Part-Time Staffing Tool"/>
      <sheetName val="Budget Input"/>
      <sheetName val="Budget Summary"/>
      <sheetName val="Non-Salary Account Report"/>
      <sheetName val="LISTS"/>
      <sheetName val="JOB CODE LOOKUP"/>
      <sheetName val="CONFIG"/>
      <sheetName val="PART TIME ACTUAL RATES"/>
      <sheetName val="FULL TIME ACTUAL RATES"/>
      <sheetName val="AVERAGE SALARY LOOKUP"/>
      <sheetName val="ACCOUNTS TO SEND"/>
      <sheetName val="summary report"/>
      <sheetName val="BR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ART EDUCATION</v>
          </cell>
          <cell r="G2" t="str">
            <v>HS</v>
          </cell>
        </row>
        <row r="3">
          <cell r="A3" t="str">
            <v>BUSINESS</v>
          </cell>
          <cell r="G3" t="str">
            <v>MS</v>
          </cell>
        </row>
        <row r="4">
          <cell r="A4" t="str">
            <v>COUNSELING - CAREER</v>
          </cell>
        </row>
        <row r="5">
          <cell r="A5" t="str">
            <v>CREATIVE WRITING</v>
          </cell>
        </row>
        <row r="6">
          <cell r="A6" t="str">
            <v>DANCE</v>
          </cell>
        </row>
        <row r="7">
          <cell r="A7" t="str">
            <v>DRAMA</v>
          </cell>
        </row>
        <row r="8">
          <cell r="A8" t="str">
            <v>ENGLISH LANGUAGE ARTS</v>
          </cell>
        </row>
        <row r="9">
          <cell r="A9" t="str">
            <v>FOREIGN LANGUAGE</v>
          </cell>
        </row>
        <row r="10">
          <cell r="A10" t="str">
            <v>HOME ECONOMICS, COMPREHENSIVE</v>
          </cell>
        </row>
        <row r="11">
          <cell r="A11" t="str">
            <v>INDUSTRIAL ARTS/TECHNOLOGY ED</v>
          </cell>
        </row>
        <row r="12">
          <cell r="A12" t="str">
            <v>INSTRUMENTAL MUSIC</v>
          </cell>
        </row>
        <row r="13">
          <cell r="A13" t="str">
            <v>JOURNALISM</v>
          </cell>
        </row>
        <row r="14">
          <cell r="A14" t="str">
            <v>MATHEMATICS</v>
          </cell>
        </row>
        <row r="15">
          <cell r="A15" t="str">
            <v>MUSIC</v>
          </cell>
        </row>
        <row r="16">
          <cell r="A16" t="str">
            <v>NATURAL SCIENCE</v>
          </cell>
        </row>
        <row r="17">
          <cell r="A17" t="str">
            <v>PHOTOGRAPHY AND RELATED MEDIA</v>
          </cell>
        </row>
        <row r="18">
          <cell r="A18" t="str">
            <v>PHYSICAL EDUCATION</v>
          </cell>
        </row>
        <row r="19">
          <cell r="A19" t="str">
            <v>REFERENCE SKILLS</v>
          </cell>
        </row>
        <row r="20">
          <cell r="A20" t="str">
            <v>ROTC</v>
          </cell>
        </row>
        <row r="21">
          <cell r="A21" t="str">
            <v>SOCIAL SCIENCES</v>
          </cell>
        </row>
        <row r="22">
          <cell r="A22" t="str">
            <v>STUDENT COUNCIL</v>
          </cell>
        </row>
        <row r="23">
          <cell r="A23" t="str">
            <v>TECHNICAL ED/COMPUTER TECH</v>
          </cell>
        </row>
        <row r="24">
          <cell r="A24" t="str">
            <v>TECHNICAL THEATER AND DESIGN</v>
          </cell>
        </row>
        <row r="25">
          <cell r="A25" t="str">
            <v>VOCAL MUSIC</v>
          </cell>
        </row>
        <row r="28">
          <cell r="A28" t="str">
            <v>NURSE</v>
          </cell>
        </row>
        <row r="29">
          <cell r="A29" t="str">
            <v>PYSCHOLOGIST</v>
          </cell>
        </row>
        <row r="30">
          <cell r="A30" t="str">
            <v>SOCIAL WORKER</v>
          </cell>
        </row>
        <row r="34">
          <cell r="A34" t="str">
            <v>ADVERTISING</v>
          </cell>
        </row>
        <row r="35">
          <cell r="A35" t="str">
            <v>BOOKS AND PERIODICALS</v>
          </cell>
        </row>
        <row r="36">
          <cell r="A36" t="str">
            <v>CONSULTANT SERVICES</v>
          </cell>
        </row>
        <row r="37">
          <cell r="A37" t="str">
            <v>COPYING</v>
          </cell>
        </row>
        <row r="38">
          <cell r="A38" t="str">
            <v>DUES AND FEES</v>
          </cell>
        </row>
        <row r="39">
          <cell r="A39" t="str">
            <v>ELECTRONIC MEDIA MATERIALS</v>
          </cell>
        </row>
        <row r="40">
          <cell r="A40" t="str">
            <v>FACILITY-EMPAC MAINT MATERIALS</v>
          </cell>
        </row>
        <row r="41">
          <cell r="A41" t="str">
            <v>GENERAL SUPPLIES</v>
          </cell>
        </row>
        <row r="42">
          <cell r="A42" t="str">
            <v>MILEAGE REIMBURSEMENT</v>
          </cell>
        </row>
        <row r="43">
          <cell r="A43" t="str">
            <v>NON-CAPITAL EQUIPMENT</v>
          </cell>
        </row>
        <row r="44">
          <cell r="A44" t="str">
            <v>OTHER PROFESSIONAL SERVICES</v>
          </cell>
        </row>
        <row r="45">
          <cell r="A45" t="str">
            <v>OTHER PURCHASED SERVICES</v>
          </cell>
        </row>
        <row r="46">
          <cell r="A46" t="str">
            <v>OTHER SUPPLIES</v>
          </cell>
        </row>
        <row r="47">
          <cell r="A47" t="str">
            <v>POSTAGE</v>
          </cell>
        </row>
        <row r="48">
          <cell r="A48" t="str">
            <v>PRINTING, BINDING, DUPLICATING</v>
          </cell>
        </row>
        <row r="49">
          <cell r="A49" t="str">
            <v>RENTAL OF EQUIPMENT</v>
          </cell>
        </row>
        <row r="50">
          <cell r="A50" t="str">
            <v>REPAIRS AND MAINTENANCE SVCS</v>
          </cell>
        </row>
        <row r="51">
          <cell r="A51" t="str">
            <v>STUDENT TRANSPORTATION SVCS</v>
          </cell>
        </row>
        <row r="52">
          <cell r="A52" t="str">
            <v>SUPPLEMENTAL PERIODICALS</v>
          </cell>
        </row>
        <row r="53">
          <cell r="A53" t="str">
            <v>TELEPHONE/FACSIMILE SERVICES</v>
          </cell>
        </row>
        <row r="54">
          <cell r="A54" t="str">
            <v>TESTS</v>
          </cell>
        </row>
        <row r="55">
          <cell r="A55" t="str">
            <v>TRANSPORTATION/FIELD TRIPS</v>
          </cell>
        </row>
        <row r="56">
          <cell r="A56" t="str">
            <v>TRAVEL AND REGISTRATION</v>
          </cell>
        </row>
        <row r="71">
          <cell r="A71" t="str">
            <v>ELA PARA</v>
          </cell>
        </row>
        <row r="72">
          <cell r="A72" t="str">
            <v>GF INSTRUCTIONAL PARA</v>
          </cell>
        </row>
        <row r="73">
          <cell r="A73" t="str">
            <v>TARGETED INT / PERFORMANCE PARA</v>
          </cell>
        </row>
        <row r="74">
          <cell r="A74" t="str">
            <v>MILD MODERATE PARA</v>
          </cell>
        </row>
        <row r="75">
          <cell r="A75" t="str">
            <v>HEALTH AIDE PARA</v>
          </cell>
        </row>
        <row r="76">
          <cell r="A76" t="str">
            <v>LIBRARY MEDIA PARA</v>
          </cell>
        </row>
        <row r="77">
          <cell r="A77" t="str">
            <v>HOURLY CLERICAL</v>
          </cell>
        </row>
        <row r="78">
          <cell r="A78" t="str">
            <v>AVID TUTOR</v>
          </cell>
        </row>
        <row r="79">
          <cell r="A79" t="str">
            <v>ECE - CPP PARA</v>
          </cell>
        </row>
        <row r="80">
          <cell r="A80" t="str">
            <v>ECE - HEAD START PARA</v>
          </cell>
        </row>
        <row r="81">
          <cell r="A81" t="str">
            <v>ECE - TUITION BASED</v>
          </cell>
        </row>
        <row r="82">
          <cell r="A82" t="str">
            <v>KINDER - EXTENDED DAY (EDK)</v>
          </cell>
        </row>
        <row r="83">
          <cell r="A83" t="str">
            <v>KINDER - TUITION BASED (TBK) / ADVANCED (ADK)</v>
          </cell>
        </row>
        <row r="84">
          <cell r="A84" t="str">
            <v>KINDER - FULL DAY (FDK)</v>
          </cell>
        </row>
        <row r="85">
          <cell r="A85" t="str">
            <v>KINDER - STATE FUNDED (SFK)</v>
          </cell>
        </row>
        <row r="86">
          <cell r="A86" t="str">
            <v>SIG PARA</v>
          </cell>
        </row>
        <row r="87">
          <cell r="A87" t="str">
            <v>GF HOURLY NURSE</v>
          </cell>
        </row>
        <row r="88">
          <cell r="A88" t="str">
            <v>GF HOURLY PSYCH</v>
          </cell>
        </row>
        <row r="89">
          <cell r="A89" t="str">
            <v>GF HOURLY SOCIAL WORKER</v>
          </cell>
        </row>
        <row r="90">
          <cell r="A90" t="str">
            <v>GF HOURLY PROTECH</v>
          </cell>
        </row>
        <row r="91">
          <cell r="A91" t="str">
            <v>GF SECURITY OFFICER</v>
          </cell>
        </row>
        <row r="92">
          <cell r="A92" t="str">
            <v>GF HOURLY TEACHER</v>
          </cell>
        </row>
        <row r="93">
          <cell r="A93" t="str">
            <v>COUNSELING PARA</v>
          </cell>
        </row>
        <row r="94">
          <cell r="A94" t="str">
            <v>MILL LEVY TECH PARA</v>
          </cell>
        </row>
        <row r="95">
          <cell r="A95" t="str">
            <v>MILL LEVY PARA (FACILITATOR CONVERSION)</v>
          </cell>
        </row>
        <row r="96">
          <cell r="A96" t="str">
            <v>MILL LEVY HOURLY PROTECH</v>
          </cell>
        </row>
        <row r="97">
          <cell r="A97" t="str">
            <v>TITLE I PARA</v>
          </cell>
        </row>
        <row r="98">
          <cell r="A98" t="str">
            <v>TITLE I LIBRRARY MEDIA PARA</v>
          </cell>
        </row>
        <row r="99">
          <cell r="A99" t="str">
            <v>TITLE I STAFF DEVELOPMENT PARA</v>
          </cell>
        </row>
        <row r="100">
          <cell r="A100" t="str">
            <v>TITLE I PARENT INVOLV PARA</v>
          </cell>
        </row>
        <row r="101">
          <cell r="A101" t="str">
            <v>BUDGET ASSISTANCE PARA</v>
          </cell>
        </row>
        <row r="102">
          <cell r="A102" t="str">
            <v>GRANT FUNDED</v>
          </cell>
        </row>
        <row r="103">
          <cell r="A103" t="str">
            <v>CENTRALLY FUNDED</v>
          </cell>
        </row>
        <row r="104">
          <cell r="A104">
            <v>0</v>
          </cell>
        </row>
        <row r="105">
          <cell r="A105">
            <v>0</v>
          </cell>
        </row>
        <row r="108">
          <cell r="C108" t="str">
            <v>GENERAL ASSIGNMENT PARA - 7047</v>
          </cell>
        </row>
        <row r="109">
          <cell r="C109" t="str">
            <v>READING &amp; WRITING ASSIST PARA - 7037</v>
          </cell>
        </row>
        <row r="110">
          <cell r="C110" t="str">
            <v>ELA GENERAL ASSIGNMENT PARA - 7009</v>
          </cell>
        </row>
        <row r="111">
          <cell r="C111" t="str">
            <v>ELA READING &amp; WRITING PARA - 7110</v>
          </cell>
        </row>
        <row r="112">
          <cell r="C112" t="str">
            <v>EARLY CHILDHOOD EDUCATION PARA - 7045</v>
          </cell>
        </row>
        <row r="113">
          <cell r="C113" t="str">
            <v>EXTENDED DAY KINDER PARA - 7060</v>
          </cell>
        </row>
        <row r="114">
          <cell r="C114" t="str">
            <v>SPEC ED PARA, MILD/MODERATE - 7029</v>
          </cell>
        </row>
        <row r="115">
          <cell r="C115" t="str">
            <v>HEALTH TECHNICIAN PARA - 7005</v>
          </cell>
        </row>
        <row r="116">
          <cell r="C116" t="str">
            <v>COMPUTER LAB TECH PARA - 7002</v>
          </cell>
        </row>
        <row r="117">
          <cell r="C117" t="str">
            <v>SR. COMPUTER LAB TECH PARA - 7003</v>
          </cell>
        </row>
        <row r="118">
          <cell r="C118" t="str">
            <v>LIBRARY MEDIA PARA - 7007</v>
          </cell>
        </row>
        <row r="119">
          <cell r="C119" t="str">
            <v>SR. LIBRARY MEDIA PARA - 7008</v>
          </cell>
        </row>
        <row r="120">
          <cell r="C120" t="str">
            <v>PASS ROOM PARA - 7043</v>
          </cell>
        </row>
        <row r="121">
          <cell r="C121" t="str">
            <v>TUTOR PARA - 7048</v>
          </cell>
        </row>
        <row r="122">
          <cell r="C122" t="str">
            <v>TRUANCY PROGRAM TRANSITION PARA - 7058</v>
          </cell>
        </row>
        <row r="123">
          <cell r="C123" t="str">
            <v>REGISTRAR PARA - 7074</v>
          </cell>
        </row>
        <row r="124">
          <cell r="C124" t="str">
            <v>PARENT ED PARA - 7079</v>
          </cell>
        </row>
        <row r="125">
          <cell r="C125" t="str">
            <v>STUDNT PARNT FAMLY INVOLVMT PARA - 7117</v>
          </cell>
        </row>
        <row r="126">
          <cell r="C126" t="str">
            <v>TRANSLATOR/INTERPRETER PARA - 7010</v>
          </cell>
        </row>
        <row r="127">
          <cell r="C127" t="str">
            <v>TUTOR, AVID - 6540</v>
          </cell>
        </row>
        <row r="128">
          <cell r="C128" t="str">
            <v>CAMPUS SECURITY OFFICER - 7000</v>
          </cell>
        </row>
        <row r="129">
          <cell r="C129" t="str">
            <v>TEACHER, HOURLY - 3304</v>
          </cell>
        </row>
        <row r="130">
          <cell r="C130" t="str">
            <v>PROTECH, HOURLY - 6102</v>
          </cell>
        </row>
        <row r="131">
          <cell r="C131" t="str">
            <v>NURSE, HOURLY - 1402</v>
          </cell>
        </row>
        <row r="132">
          <cell r="C132" t="str">
            <v>PSYCHOLOGIST, HOURLY - 1512</v>
          </cell>
        </row>
        <row r="133">
          <cell r="C133" t="str">
            <v>SOCIAL WORKER, HOURLY - 1534</v>
          </cell>
        </row>
        <row r="134">
          <cell r="C134" t="str">
            <v>SECRETARY, HOURLY - 1624</v>
          </cell>
        </row>
        <row r="135">
          <cell r="C135" t="str">
            <v>BOOKKEEPER II, HOURLY - 1615</v>
          </cell>
        </row>
        <row r="136">
          <cell r="C136">
            <v>0</v>
          </cell>
        </row>
      </sheetData>
      <sheetData sheetId="9"/>
      <sheetData sheetId="10">
        <row r="33">
          <cell r="A33" t="str">
            <v>ADMN</v>
          </cell>
          <cell r="B33">
            <v>315.83999999999997</v>
          </cell>
          <cell r="C33">
            <v>3790</v>
          </cell>
        </row>
        <row r="34">
          <cell r="A34" t="str">
            <v>AMLG</v>
          </cell>
          <cell r="B34">
            <v>375.11</v>
          </cell>
          <cell r="C34">
            <v>4509</v>
          </cell>
        </row>
        <row r="35">
          <cell r="A35" t="str">
            <v>CWOA</v>
          </cell>
          <cell r="B35">
            <v>385.79</v>
          </cell>
          <cell r="C35">
            <v>4629</v>
          </cell>
        </row>
        <row r="36">
          <cell r="A36" t="str">
            <v>DAEO</v>
          </cell>
          <cell r="B36">
            <v>323</v>
          </cell>
          <cell r="C36">
            <v>3876</v>
          </cell>
        </row>
        <row r="37">
          <cell r="A37" t="str">
            <v>DCTA</v>
          </cell>
          <cell r="B37">
            <v>415.12</v>
          </cell>
          <cell r="C37">
            <v>4981</v>
          </cell>
        </row>
        <row r="38">
          <cell r="A38" t="str">
            <v>FMGR</v>
          </cell>
          <cell r="B38">
            <v>416.1</v>
          </cell>
          <cell r="C38">
            <v>4997</v>
          </cell>
        </row>
        <row r="39">
          <cell r="A39" t="str">
            <v>FOOD</v>
          </cell>
          <cell r="B39">
            <v>277.27999999999997</v>
          </cell>
          <cell r="C39">
            <v>3327</v>
          </cell>
        </row>
        <row r="40">
          <cell r="A40" t="str">
            <v>GRND</v>
          </cell>
          <cell r="B40">
            <v>441.99</v>
          </cell>
          <cell r="C40">
            <v>5304</v>
          </cell>
        </row>
        <row r="41">
          <cell r="A41" t="str">
            <v>NONE</v>
          </cell>
          <cell r="B41">
            <v>319.63</v>
          </cell>
          <cell r="C41">
            <v>3836</v>
          </cell>
        </row>
        <row r="42">
          <cell r="A42" t="str">
            <v>PARA</v>
          </cell>
          <cell r="B42">
            <v>300.32</v>
          </cell>
          <cell r="C42">
            <v>3610</v>
          </cell>
        </row>
        <row r="43">
          <cell r="A43" t="str">
            <v>VCTF</v>
          </cell>
          <cell r="B43">
            <v>397.05</v>
          </cell>
          <cell r="C43">
            <v>4765</v>
          </cell>
        </row>
        <row r="46">
          <cell r="B46">
            <v>0.1767</v>
          </cell>
          <cell r="C46">
            <v>0.1888</v>
          </cell>
        </row>
      </sheetData>
      <sheetData sheetId="11">
        <row r="1">
          <cell r="B1" t="str">
            <v>VACANCY</v>
          </cell>
        </row>
        <row r="2">
          <cell r="B2" t="str">
            <v>CASTANEDA, CRYSTAL - 100028034</v>
          </cell>
        </row>
        <row r="3">
          <cell r="B3" t="str">
            <v>CHAVEZ, RENA - 100034460</v>
          </cell>
        </row>
        <row r="4">
          <cell r="B4" t="str">
            <v>CRESPIN, DENISE - 100004382</v>
          </cell>
        </row>
        <row r="5">
          <cell r="B5" t="str">
            <v>GARCIA, LINDA - 100004387</v>
          </cell>
        </row>
        <row r="6">
          <cell r="B6" t="str">
            <v>GONZALES, LUPE - 100004389</v>
          </cell>
        </row>
        <row r="7">
          <cell r="B7" t="str">
            <v>LOPEZ, BETSY - 100004383</v>
          </cell>
        </row>
        <row r="8">
          <cell r="B8" t="str">
            <v>MENDOZA, JENNIE - 100009360</v>
          </cell>
        </row>
        <row r="9">
          <cell r="B9" t="str">
            <v>ORGAN, SHIRLEY - 100004386</v>
          </cell>
        </row>
        <row r="10">
          <cell r="B10" t="str">
            <v>PACES, JANET - 100191384</v>
          </cell>
        </row>
        <row r="11">
          <cell r="B11" t="str">
            <v>REYNOSO, JOEL - 100196416</v>
          </cell>
        </row>
        <row r="12">
          <cell r="B12" t="str">
            <v>TOLEDO, LUZ - 100004380</v>
          </cell>
        </row>
      </sheetData>
      <sheetData sheetId="12">
        <row r="1">
          <cell r="B1" t="str">
            <v>VACANCY</v>
          </cell>
        </row>
        <row r="2">
          <cell r="B2" t="str">
            <v>ANDERSEN HASHEMI, KRISTA - 100244467</v>
          </cell>
        </row>
        <row r="3">
          <cell r="B3" t="str">
            <v>CLARK, MARGARET - 100195263</v>
          </cell>
        </row>
        <row r="4">
          <cell r="B4" t="str">
            <v>DE LA CRUZ, MARCOS - 100020266</v>
          </cell>
        </row>
        <row r="5">
          <cell r="B5" t="str">
            <v>DENSLOW, CORINNE - 100018740</v>
          </cell>
        </row>
        <row r="6">
          <cell r="B6" t="str">
            <v>DICKTY, JESSICA - 100194847</v>
          </cell>
        </row>
        <row r="7">
          <cell r="B7" t="str">
            <v>DOUNG, JEANNA - 100244092</v>
          </cell>
        </row>
        <row r="8">
          <cell r="B8" t="str">
            <v>DOWNS, JESSICA - 100190058</v>
          </cell>
        </row>
        <row r="9">
          <cell r="B9" t="str">
            <v>DUNN, KAREN - 100020259</v>
          </cell>
        </row>
        <row r="10">
          <cell r="B10" t="str">
            <v>FRANCO, MONICA - 100013624</v>
          </cell>
        </row>
        <row r="11">
          <cell r="B11" t="str">
            <v>GONZALES JR, FERNANDO - 100193413</v>
          </cell>
        </row>
        <row r="12">
          <cell r="B12" t="str">
            <v>GONZALEZ, ANA - 100244326</v>
          </cell>
        </row>
        <row r="13">
          <cell r="B13" t="str">
            <v>GROSSELFINGER, LAURIE - 100001295</v>
          </cell>
        </row>
        <row r="14">
          <cell r="B14" t="str">
            <v>HALL, TRACY - 100020631</v>
          </cell>
        </row>
        <row r="15">
          <cell r="B15" t="str">
            <v>HARRINGTON, PATTI - 100017555</v>
          </cell>
        </row>
        <row r="16">
          <cell r="B16" t="str">
            <v>HECHT, MARILYN - 100195581</v>
          </cell>
        </row>
        <row r="17">
          <cell r="B17" t="str">
            <v>HENDERSHOTT, CYNTHIA - 100247047</v>
          </cell>
        </row>
        <row r="18">
          <cell r="B18" t="str">
            <v>HOFFER, ANDREW - 100001646</v>
          </cell>
        </row>
        <row r="19">
          <cell r="B19" t="str">
            <v>KALINOWSKI, MARY - 100244903</v>
          </cell>
        </row>
        <row r="20">
          <cell r="B20" t="str">
            <v>KIRBY, MARGARET - 100247073</v>
          </cell>
        </row>
        <row r="21">
          <cell r="B21" t="str">
            <v>KNOCHEL, DENISE - 100244400</v>
          </cell>
        </row>
        <row r="22">
          <cell r="B22" t="str">
            <v>LAFRANCE, CECILIA - 100247241</v>
          </cell>
        </row>
        <row r="23">
          <cell r="B23" t="str">
            <v>LINKOUS, JULIA - 100002834</v>
          </cell>
        </row>
        <row r="24">
          <cell r="B24" t="str">
            <v>LUCERO, LARRAINE - 100033864</v>
          </cell>
        </row>
        <row r="25">
          <cell r="B25" t="str">
            <v>MARTIN, HOPE - 100247286</v>
          </cell>
        </row>
        <row r="26">
          <cell r="B26" t="str">
            <v>MCNAUGHTON, SUSAN - 100019308</v>
          </cell>
        </row>
        <row r="27">
          <cell r="B27" t="str">
            <v>NASON, CASSANDRA - 100029909</v>
          </cell>
        </row>
        <row r="28">
          <cell r="B28" t="str">
            <v>PARRISH, JAREDA - 100194891</v>
          </cell>
        </row>
        <row r="29">
          <cell r="B29" t="str">
            <v>PIZARRO SIRONVALLE, OMAR EMILIO ALV - 100245590</v>
          </cell>
        </row>
        <row r="30">
          <cell r="B30" t="str">
            <v>PRADO, YVANA - 100004603</v>
          </cell>
        </row>
        <row r="31">
          <cell r="B31" t="str">
            <v>PULLIS, LAURA - 100015676</v>
          </cell>
        </row>
        <row r="32">
          <cell r="B32" t="str">
            <v>QUEZADA RUSKA, ANGELA - 100190761</v>
          </cell>
        </row>
        <row r="33">
          <cell r="B33" t="str">
            <v>RASCHICK, MALIA - 100190372</v>
          </cell>
        </row>
        <row r="34">
          <cell r="B34" t="str">
            <v>STENSGAARD, LARRY - 100017852</v>
          </cell>
        </row>
        <row r="35">
          <cell r="B35" t="str">
            <v>STEVENSON, JUANITA - 100003222</v>
          </cell>
        </row>
        <row r="36">
          <cell r="B36" t="str">
            <v>TOQUICA, JORGE - 100019678</v>
          </cell>
        </row>
        <row r="37">
          <cell r="B37" t="str">
            <v>ZETTERSTROM, LESLIE - 100007062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Lawson_JC</v>
          </cell>
          <cell r="C1" t="str">
            <v>CDE Job Code</v>
          </cell>
          <cell r="D1" t="str">
            <v>JC_DESCR</v>
          </cell>
          <cell r="E1" t="str">
            <v>EorN</v>
          </cell>
          <cell r="F1" t="str">
            <v>HorS</v>
          </cell>
          <cell r="G1" t="str">
            <v>WKYR</v>
          </cell>
          <cell r="H1" t="str">
            <v>Annual Hours</v>
          </cell>
          <cell r="I1" t="str">
            <v>Schedule</v>
          </cell>
          <cell r="J1" t="str">
            <v>Grade</v>
          </cell>
          <cell r="K1" t="str">
            <v>Min_Step</v>
          </cell>
          <cell r="L1" t="str">
            <v>Max_Step</v>
          </cell>
          <cell r="M1" t="str">
            <v>Fgrprts</v>
          </cell>
          <cell r="N1" t="str">
            <v>Badge</v>
          </cell>
          <cell r="O1" t="str">
            <v>Special Job Status</v>
          </cell>
          <cell r="P1" t="str">
            <v>PAY FREQ</v>
          </cell>
          <cell r="Q1" t="str">
            <v>PAY PLAN</v>
          </cell>
          <cell r="R1" t="str">
            <v>Barg_Unit</v>
          </cell>
        </row>
        <row r="2">
          <cell r="B2" t="str">
            <v>0100</v>
          </cell>
          <cell r="C2">
            <v>103</v>
          </cell>
          <cell r="D2" t="str">
            <v>CHIEF COMM ENGAGE OFFICER</v>
          </cell>
          <cell r="E2" t="str">
            <v>EXEMPT</v>
          </cell>
          <cell r="F2" t="str">
            <v>S</v>
          </cell>
          <cell r="G2">
            <v>235</v>
          </cell>
          <cell r="H2">
            <v>1111</v>
          </cell>
          <cell r="I2" t="str">
            <v>0100R</v>
          </cell>
          <cell r="J2" t="str">
            <v>030</v>
          </cell>
          <cell r="K2" t="str">
            <v/>
          </cell>
          <cell r="L2" t="str">
            <v/>
          </cell>
          <cell r="M2" t="str">
            <v>Y</v>
          </cell>
          <cell r="N2" t="str">
            <v/>
          </cell>
          <cell r="O2" t="str">
            <v/>
          </cell>
          <cell r="P2" t="str">
            <v>4</v>
          </cell>
          <cell r="Q2" t="str">
            <v>MNTH</v>
          </cell>
          <cell r="R2" t="str">
            <v>ADMN</v>
          </cell>
        </row>
        <row r="3">
          <cell r="B3" t="str">
            <v>0101</v>
          </cell>
          <cell r="C3">
            <v>102</v>
          </cell>
          <cell r="D3" t="str">
            <v>CHIEF COMM OFFICER</v>
          </cell>
          <cell r="E3" t="str">
            <v>EXEMPT</v>
          </cell>
          <cell r="F3" t="str">
            <v>S</v>
          </cell>
          <cell r="G3">
            <v>235</v>
          </cell>
          <cell r="H3">
            <v>1111</v>
          </cell>
          <cell r="I3" t="str">
            <v>0100R</v>
          </cell>
          <cell r="J3" t="str">
            <v>010</v>
          </cell>
          <cell r="K3" t="str">
            <v/>
          </cell>
          <cell r="L3" t="str">
            <v/>
          </cell>
          <cell r="M3" t="str">
            <v>Y</v>
          </cell>
          <cell r="N3" t="str">
            <v/>
          </cell>
          <cell r="O3" t="str">
            <v/>
          </cell>
          <cell r="P3" t="str">
            <v>4</v>
          </cell>
          <cell r="Q3" t="str">
            <v>MNTH</v>
          </cell>
          <cell r="R3" t="str">
            <v>ADMN</v>
          </cell>
        </row>
        <row r="4">
          <cell r="B4" t="str">
            <v>0102</v>
          </cell>
          <cell r="C4">
            <v>102</v>
          </cell>
          <cell r="D4" t="str">
            <v>ASST TO SUPT, REFORM-INNO</v>
          </cell>
          <cell r="E4" t="str">
            <v>EXEMPT</v>
          </cell>
          <cell r="F4" t="str">
            <v>S</v>
          </cell>
          <cell r="G4">
            <v>235</v>
          </cell>
          <cell r="H4">
            <v>1111</v>
          </cell>
          <cell r="I4" t="str">
            <v>0100R</v>
          </cell>
          <cell r="J4" t="str">
            <v>030</v>
          </cell>
          <cell r="K4" t="str">
            <v/>
          </cell>
          <cell r="L4" t="str">
            <v/>
          </cell>
          <cell r="M4" t="str">
            <v>Y</v>
          </cell>
          <cell r="N4" t="str">
            <v/>
          </cell>
          <cell r="O4" t="str">
            <v/>
          </cell>
          <cell r="P4" t="str">
            <v>4</v>
          </cell>
          <cell r="Q4" t="str">
            <v>MNTH</v>
          </cell>
          <cell r="R4" t="str">
            <v>ADMN</v>
          </cell>
        </row>
        <row r="5">
          <cell r="B5" t="str">
            <v>0103</v>
          </cell>
          <cell r="C5">
            <v>102</v>
          </cell>
          <cell r="D5" t="str">
            <v>SUPT, ASSISTANT</v>
          </cell>
          <cell r="E5" t="str">
            <v>EXEMPT</v>
          </cell>
          <cell r="F5" t="str">
            <v>S</v>
          </cell>
          <cell r="G5">
            <v>232</v>
          </cell>
          <cell r="H5">
            <v>1111</v>
          </cell>
          <cell r="I5" t="str">
            <v>1114</v>
          </cell>
          <cell r="J5" t="str">
            <v>010</v>
          </cell>
          <cell r="K5" t="str">
            <v>1</v>
          </cell>
          <cell r="L5" t="str">
            <v>1</v>
          </cell>
          <cell r="M5" t="str">
            <v>Y</v>
          </cell>
          <cell r="N5" t="str">
            <v/>
          </cell>
          <cell r="O5" t="str">
            <v/>
          </cell>
          <cell r="P5" t="str">
            <v>4</v>
          </cell>
          <cell r="Q5" t="str">
            <v>MNTH</v>
          </cell>
          <cell r="R5" t="str">
            <v>ADMN</v>
          </cell>
        </row>
        <row r="6">
          <cell r="B6" t="str">
            <v>0104</v>
          </cell>
          <cell r="C6">
            <v>102</v>
          </cell>
          <cell r="D6" t="str">
            <v>SUPT, ASST ELEMENTARY ED</v>
          </cell>
          <cell r="E6" t="str">
            <v>EXEMPT</v>
          </cell>
          <cell r="F6" t="str">
            <v>S</v>
          </cell>
          <cell r="G6">
            <v>232</v>
          </cell>
          <cell r="H6">
            <v>1111</v>
          </cell>
          <cell r="I6" t="str">
            <v>1114</v>
          </cell>
          <cell r="J6" t="str">
            <v>010</v>
          </cell>
          <cell r="K6" t="str">
            <v>1</v>
          </cell>
          <cell r="L6" t="str">
            <v>1</v>
          </cell>
          <cell r="M6" t="str">
            <v>Y</v>
          </cell>
          <cell r="N6" t="str">
            <v/>
          </cell>
          <cell r="O6" t="str">
            <v/>
          </cell>
          <cell r="P6" t="str">
            <v>4</v>
          </cell>
          <cell r="Q6" t="str">
            <v>MNTH</v>
          </cell>
          <cell r="R6" t="str">
            <v>ADMN</v>
          </cell>
        </row>
        <row r="7">
          <cell r="B7" t="str">
            <v>0105</v>
          </cell>
          <cell r="C7">
            <v>102</v>
          </cell>
          <cell r="D7" t="str">
            <v>SUPT, ASST SECONDARY ED</v>
          </cell>
          <cell r="E7" t="str">
            <v>EXEMPT</v>
          </cell>
          <cell r="F7" t="str">
            <v>S</v>
          </cell>
          <cell r="G7">
            <v>232</v>
          </cell>
          <cell r="H7">
            <v>1111</v>
          </cell>
          <cell r="I7" t="str">
            <v>1114</v>
          </cell>
          <cell r="J7" t="str">
            <v>010</v>
          </cell>
          <cell r="K7" t="str">
            <v>1</v>
          </cell>
          <cell r="L7" t="str">
            <v>1</v>
          </cell>
          <cell r="M7" t="str">
            <v>Y</v>
          </cell>
          <cell r="N7" t="str">
            <v/>
          </cell>
          <cell r="O7" t="str">
            <v/>
          </cell>
          <cell r="P7" t="str">
            <v>4</v>
          </cell>
          <cell r="Q7" t="str">
            <v>MNTH</v>
          </cell>
          <cell r="R7" t="str">
            <v>ADMN</v>
          </cell>
        </row>
        <row r="8">
          <cell r="B8" t="str">
            <v>0106</v>
          </cell>
          <cell r="C8">
            <v>102</v>
          </cell>
          <cell r="D8" t="str">
            <v>SUPT, ASST EDUCATION SVCS</v>
          </cell>
          <cell r="E8" t="str">
            <v>EXEMPT</v>
          </cell>
          <cell r="F8" t="str">
            <v>S</v>
          </cell>
          <cell r="G8">
            <v>232</v>
          </cell>
          <cell r="H8">
            <v>1111</v>
          </cell>
          <cell r="I8" t="str">
            <v>1114</v>
          </cell>
          <cell r="J8" t="str">
            <v>010</v>
          </cell>
          <cell r="K8" t="str">
            <v>1</v>
          </cell>
          <cell r="L8" t="str">
            <v>1</v>
          </cell>
          <cell r="M8" t="str">
            <v>Y</v>
          </cell>
          <cell r="N8" t="str">
            <v/>
          </cell>
          <cell r="O8" t="str">
            <v/>
          </cell>
          <cell r="P8" t="str">
            <v>4</v>
          </cell>
          <cell r="Q8" t="str">
            <v>MNTH</v>
          </cell>
          <cell r="R8" t="str">
            <v>ADMN</v>
          </cell>
        </row>
        <row r="9">
          <cell r="B9" t="str">
            <v>0107</v>
          </cell>
          <cell r="C9">
            <v>102</v>
          </cell>
          <cell r="D9" t="str">
            <v>CHIEF ACADEMIC OFFICER</v>
          </cell>
          <cell r="E9" t="str">
            <v>EXEMPT</v>
          </cell>
          <cell r="F9" t="str">
            <v>S</v>
          </cell>
          <cell r="G9">
            <v>235</v>
          </cell>
          <cell r="H9">
            <v>1111</v>
          </cell>
          <cell r="I9" t="str">
            <v>0100R</v>
          </cell>
          <cell r="J9" t="str">
            <v>010</v>
          </cell>
          <cell r="K9" t="str">
            <v/>
          </cell>
          <cell r="L9" t="str">
            <v/>
          </cell>
          <cell r="M9" t="str">
            <v>Y</v>
          </cell>
          <cell r="N9" t="str">
            <v/>
          </cell>
          <cell r="O9" t="str">
            <v/>
          </cell>
          <cell r="P9" t="str">
            <v>4</v>
          </cell>
          <cell r="Q9" t="str">
            <v>MNTH</v>
          </cell>
          <cell r="R9" t="str">
            <v>ADMN</v>
          </cell>
        </row>
        <row r="10">
          <cell r="B10" t="str">
            <v>0108</v>
          </cell>
          <cell r="C10">
            <v>103</v>
          </cell>
          <cell r="D10" t="str">
            <v>CHIEF OF STAFF</v>
          </cell>
          <cell r="E10" t="str">
            <v>EXEMPT</v>
          </cell>
          <cell r="F10" t="str">
            <v>S</v>
          </cell>
          <cell r="G10">
            <v>235</v>
          </cell>
          <cell r="H10">
            <v>1111</v>
          </cell>
          <cell r="I10" t="str">
            <v>0120R</v>
          </cell>
          <cell r="J10" t="str">
            <v>060</v>
          </cell>
          <cell r="K10" t="str">
            <v/>
          </cell>
          <cell r="L10" t="str">
            <v/>
          </cell>
          <cell r="M10" t="str">
            <v>Y</v>
          </cell>
          <cell r="N10" t="str">
            <v/>
          </cell>
          <cell r="O10" t="str">
            <v/>
          </cell>
          <cell r="P10" t="str">
            <v>4</v>
          </cell>
          <cell r="Q10" t="str">
            <v>MNTH</v>
          </cell>
          <cell r="R10" t="str">
            <v>ADMN</v>
          </cell>
        </row>
        <row r="11">
          <cell r="B11" t="str">
            <v>0109</v>
          </cell>
          <cell r="C11">
            <v>103</v>
          </cell>
          <cell r="D11" t="str">
            <v>ASST TO THE COO/EXEC DIR</v>
          </cell>
          <cell r="E11" t="str">
            <v>EXEMPT</v>
          </cell>
          <cell r="F11" t="str">
            <v>S</v>
          </cell>
          <cell r="G11">
            <v>232</v>
          </cell>
          <cell r="H11">
            <v>1111</v>
          </cell>
          <cell r="I11" t="str">
            <v>1114</v>
          </cell>
          <cell r="J11" t="str">
            <v>020</v>
          </cell>
          <cell r="K11" t="str">
            <v>1</v>
          </cell>
          <cell r="L11" t="str">
            <v>1</v>
          </cell>
          <cell r="M11" t="str">
            <v>Y</v>
          </cell>
          <cell r="N11" t="str">
            <v/>
          </cell>
          <cell r="O11" t="str">
            <v/>
          </cell>
          <cell r="P11" t="str">
            <v>4</v>
          </cell>
          <cell r="Q11" t="str">
            <v>MNTH</v>
          </cell>
          <cell r="R11" t="str">
            <v>ADMN</v>
          </cell>
        </row>
        <row r="12">
          <cell r="B12" t="str">
            <v>0110</v>
          </cell>
          <cell r="C12">
            <v>102</v>
          </cell>
          <cell r="D12" t="str">
            <v>CHIEF FINANCIAL OFFICER</v>
          </cell>
          <cell r="E12" t="str">
            <v>EXEMPT</v>
          </cell>
          <cell r="F12" t="str">
            <v>S</v>
          </cell>
          <cell r="G12">
            <v>235</v>
          </cell>
          <cell r="H12">
            <v>1111</v>
          </cell>
          <cell r="I12" t="str">
            <v>0100R</v>
          </cell>
          <cell r="J12" t="str">
            <v>030</v>
          </cell>
          <cell r="K12" t="str">
            <v/>
          </cell>
          <cell r="L12" t="str">
            <v/>
          </cell>
          <cell r="M12" t="str">
            <v>Y</v>
          </cell>
          <cell r="N12" t="str">
            <v/>
          </cell>
          <cell r="O12" t="str">
            <v/>
          </cell>
          <cell r="P12" t="str">
            <v>4</v>
          </cell>
          <cell r="Q12" t="str">
            <v>MNTH</v>
          </cell>
          <cell r="R12" t="str">
            <v>ADMN</v>
          </cell>
        </row>
        <row r="13">
          <cell r="B13" t="str">
            <v>0111</v>
          </cell>
          <cell r="C13">
            <v>102</v>
          </cell>
          <cell r="D13" t="str">
            <v>SR ACADEMIC POLICY ADVISOR</v>
          </cell>
          <cell r="E13" t="str">
            <v>EXEMPT</v>
          </cell>
          <cell r="F13" t="str">
            <v>S</v>
          </cell>
          <cell r="G13">
            <v>235</v>
          </cell>
          <cell r="H13">
            <v>1111</v>
          </cell>
          <cell r="I13" t="str">
            <v>0100R</v>
          </cell>
          <cell r="J13" t="str">
            <v>030</v>
          </cell>
          <cell r="K13" t="str">
            <v/>
          </cell>
          <cell r="L13" t="str">
            <v/>
          </cell>
          <cell r="M13" t="str">
            <v>Y</v>
          </cell>
          <cell r="N13" t="str">
            <v/>
          </cell>
          <cell r="O13" t="str">
            <v/>
          </cell>
          <cell r="P13" t="str">
            <v>4</v>
          </cell>
          <cell r="Q13" t="str">
            <v>MNTH</v>
          </cell>
          <cell r="R13" t="str">
            <v>ADMN</v>
          </cell>
        </row>
        <row r="14">
          <cell r="B14" t="str">
            <v>0112</v>
          </cell>
          <cell r="C14">
            <v>102</v>
          </cell>
          <cell r="D14" t="str">
            <v>DIR, BUS PARTNRS/INITIATVS</v>
          </cell>
          <cell r="E14" t="str">
            <v>EXEMPT</v>
          </cell>
          <cell r="F14" t="str">
            <v>S</v>
          </cell>
          <cell r="G14">
            <v>235</v>
          </cell>
          <cell r="H14">
            <v>1111</v>
          </cell>
          <cell r="I14" t="str">
            <v>0100R</v>
          </cell>
          <cell r="J14" t="str">
            <v>030</v>
          </cell>
          <cell r="K14" t="str">
            <v/>
          </cell>
          <cell r="L14" t="str">
            <v/>
          </cell>
          <cell r="M14" t="str">
            <v>Y</v>
          </cell>
          <cell r="N14" t="str">
            <v/>
          </cell>
          <cell r="O14" t="str">
            <v/>
          </cell>
          <cell r="P14" t="str">
            <v>4</v>
          </cell>
          <cell r="Q14" t="str">
            <v>MNTH</v>
          </cell>
          <cell r="R14" t="str">
            <v>ADMN</v>
          </cell>
        </row>
        <row r="15">
          <cell r="B15" t="str">
            <v>0113</v>
          </cell>
          <cell r="C15">
            <v>102</v>
          </cell>
          <cell r="D15" t="str">
            <v>CHIEF OF STUDENT SERVICES</v>
          </cell>
          <cell r="E15" t="str">
            <v>EXEMPT</v>
          </cell>
          <cell r="F15" t="str">
            <v>S</v>
          </cell>
          <cell r="G15">
            <v>232</v>
          </cell>
          <cell r="H15">
            <v>1111</v>
          </cell>
          <cell r="I15" t="str">
            <v>1114</v>
          </cell>
          <cell r="J15" t="str">
            <v>020</v>
          </cell>
          <cell r="K15" t="str">
            <v>1</v>
          </cell>
          <cell r="L15" t="str">
            <v>1</v>
          </cell>
          <cell r="M15" t="str">
            <v>Y</v>
          </cell>
          <cell r="N15" t="str">
            <v/>
          </cell>
          <cell r="O15" t="str">
            <v/>
          </cell>
          <cell r="P15" t="str">
            <v>4</v>
          </cell>
          <cell r="Q15" t="str">
            <v>MNTH</v>
          </cell>
          <cell r="R15" t="str">
            <v>ADMN</v>
          </cell>
        </row>
        <row r="16">
          <cell r="B16" t="str">
            <v>0114</v>
          </cell>
          <cell r="C16">
            <v>102</v>
          </cell>
          <cell r="D16" t="str">
            <v>CHIEF TECHNOLOGY OFFICER</v>
          </cell>
          <cell r="E16" t="str">
            <v>EXEMPT</v>
          </cell>
          <cell r="F16" t="str">
            <v>S</v>
          </cell>
          <cell r="G16">
            <v>235</v>
          </cell>
          <cell r="H16">
            <v>1111</v>
          </cell>
          <cell r="I16" t="str">
            <v>0100R</v>
          </cell>
          <cell r="J16" t="str">
            <v>010</v>
          </cell>
          <cell r="K16" t="str">
            <v/>
          </cell>
          <cell r="L16" t="str">
            <v/>
          </cell>
          <cell r="M16" t="str">
            <v>Y</v>
          </cell>
          <cell r="N16" t="str">
            <v/>
          </cell>
          <cell r="O16" t="str">
            <v/>
          </cell>
          <cell r="P16" t="str">
            <v>4</v>
          </cell>
          <cell r="Q16" t="str">
            <v>MNTH</v>
          </cell>
          <cell r="R16" t="str">
            <v>ADMN</v>
          </cell>
        </row>
        <row r="17">
          <cell r="B17" t="str">
            <v>0115</v>
          </cell>
          <cell r="C17">
            <v>102</v>
          </cell>
          <cell r="D17" t="str">
            <v>CHIEF OPERATING OFFICER</v>
          </cell>
          <cell r="E17" t="str">
            <v>EXEMPT</v>
          </cell>
          <cell r="F17" t="str">
            <v>S</v>
          </cell>
          <cell r="G17">
            <v>235</v>
          </cell>
          <cell r="H17">
            <v>1111</v>
          </cell>
          <cell r="I17" t="str">
            <v>0100R</v>
          </cell>
          <cell r="J17" t="str">
            <v>020</v>
          </cell>
          <cell r="K17" t="str">
            <v/>
          </cell>
          <cell r="L17" t="str">
            <v/>
          </cell>
          <cell r="M17" t="str">
            <v>Y</v>
          </cell>
          <cell r="N17" t="str">
            <v/>
          </cell>
          <cell r="O17" t="str">
            <v/>
          </cell>
          <cell r="P17" t="str">
            <v>4</v>
          </cell>
          <cell r="Q17" t="str">
            <v>MNTH</v>
          </cell>
          <cell r="R17" t="str">
            <v>ADMN</v>
          </cell>
        </row>
        <row r="18">
          <cell r="B18" t="str">
            <v>0116</v>
          </cell>
          <cell r="C18">
            <v>102</v>
          </cell>
          <cell r="D18" t="str">
            <v>CHIEF CURR/INSTRUC SVCS</v>
          </cell>
          <cell r="E18" t="str">
            <v>EXEMPT</v>
          </cell>
          <cell r="F18" t="str">
            <v>S</v>
          </cell>
          <cell r="G18">
            <v>232</v>
          </cell>
          <cell r="H18">
            <v>1111</v>
          </cell>
          <cell r="I18" t="str">
            <v>1114</v>
          </cell>
          <cell r="J18" t="str">
            <v>020</v>
          </cell>
          <cell r="K18" t="str">
            <v>1</v>
          </cell>
          <cell r="L18" t="str">
            <v>1</v>
          </cell>
          <cell r="M18" t="str">
            <v>Y</v>
          </cell>
          <cell r="N18" t="str">
            <v/>
          </cell>
          <cell r="O18" t="str">
            <v/>
          </cell>
          <cell r="P18" t="str">
            <v>4</v>
          </cell>
          <cell r="Q18" t="str">
            <v>MNTH</v>
          </cell>
          <cell r="R18" t="str">
            <v>ADMN</v>
          </cell>
        </row>
        <row r="19">
          <cell r="B19" t="str">
            <v>0117</v>
          </cell>
          <cell r="C19">
            <v>102</v>
          </cell>
          <cell r="D19" t="str">
            <v>CHIEF PERSONNEL OFFICER</v>
          </cell>
          <cell r="E19" t="str">
            <v>EXEMPT</v>
          </cell>
          <cell r="F19" t="str">
            <v>S</v>
          </cell>
          <cell r="G19">
            <v>232</v>
          </cell>
          <cell r="H19">
            <v>1111</v>
          </cell>
          <cell r="I19" t="str">
            <v>1114</v>
          </cell>
          <cell r="J19" t="str">
            <v>020</v>
          </cell>
          <cell r="K19" t="str">
            <v>1</v>
          </cell>
          <cell r="L19" t="str">
            <v>1</v>
          </cell>
          <cell r="M19" t="str">
            <v>Y</v>
          </cell>
          <cell r="N19" t="str">
            <v/>
          </cell>
          <cell r="O19" t="str">
            <v/>
          </cell>
          <cell r="P19" t="str">
            <v>4</v>
          </cell>
          <cell r="Q19" t="str">
            <v>MNTH</v>
          </cell>
          <cell r="R19" t="str">
            <v>ADMN</v>
          </cell>
        </row>
        <row r="20">
          <cell r="B20" t="str">
            <v>0118</v>
          </cell>
          <cell r="C20">
            <v>103</v>
          </cell>
          <cell r="D20" t="str">
            <v>DEPUTY CAO</v>
          </cell>
          <cell r="E20" t="str">
            <v>EXEMPT</v>
          </cell>
          <cell r="F20" t="str">
            <v>S</v>
          </cell>
          <cell r="G20">
            <v>235</v>
          </cell>
          <cell r="H20">
            <v>1111</v>
          </cell>
          <cell r="I20" t="str">
            <v>0100R</v>
          </cell>
          <cell r="J20" t="str">
            <v>010</v>
          </cell>
          <cell r="K20" t="str">
            <v/>
          </cell>
          <cell r="L20" t="str">
            <v/>
          </cell>
          <cell r="M20" t="str">
            <v>Y</v>
          </cell>
          <cell r="N20" t="str">
            <v/>
          </cell>
          <cell r="O20" t="str">
            <v/>
          </cell>
          <cell r="P20" t="str">
            <v>4</v>
          </cell>
          <cell r="Q20" t="str">
            <v>MNTH</v>
          </cell>
          <cell r="R20" t="str">
            <v>ADMN</v>
          </cell>
        </row>
        <row r="21">
          <cell r="B21" t="str">
            <v>0119</v>
          </cell>
          <cell r="C21">
            <v>102</v>
          </cell>
          <cell r="D21" t="str">
            <v>CHIEF ACADEMIC OFFICER</v>
          </cell>
          <cell r="E21" t="str">
            <v>EXEMPT</v>
          </cell>
          <cell r="F21" t="str">
            <v>S</v>
          </cell>
          <cell r="G21">
            <v>232</v>
          </cell>
          <cell r="H21">
            <v>1111</v>
          </cell>
          <cell r="I21" t="str">
            <v>0100R</v>
          </cell>
          <cell r="J21" t="str">
            <v>030</v>
          </cell>
          <cell r="K21" t="str">
            <v/>
          </cell>
          <cell r="L21" t="str">
            <v/>
          </cell>
          <cell r="M21" t="str">
            <v>Y</v>
          </cell>
          <cell r="N21" t="str">
            <v/>
          </cell>
          <cell r="O21" t="str">
            <v/>
          </cell>
          <cell r="P21" t="str">
            <v>4</v>
          </cell>
          <cell r="Q21" t="str">
            <v>MNTH</v>
          </cell>
          <cell r="R21" t="str">
            <v>ADMN</v>
          </cell>
        </row>
        <row r="22">
          <cell r="B22" t="str">
            <v>0120</v>
          </cell>
          <cell r="C22">
            <v>102</v>
          </cell>
          <cell r="D22" t="str">
            <v>SUPT, ASST COMMUNITY PART</v>
          </cell>
          <cell r="E22" t="str">
            <v>EXEMPT</v>
          </cell>
          <cell r="F22" t="str">
            <v>S</v>
          </cell>
          <cell r="G22">
            <v>235</v>
          </cell>
          <cell r="H22">
            <v>1111</v>
          </cell>
          <cell r="I22" t="str">
            <v>0100R</v>
          </cell>
          <cell r="J22" t="str">
            <v>030</v>
          </cell>
          <cell r="K22" t="str">
            <v/>
          </cell>
          <cell r="L22" t="str">
            <v/>
          </cell>
          <cell r="M22" t="str">
            <v>Y</v>
          </cell>
          <cell r="N22" t="str">
            <v/>
          </cell>
          <cell r="O22" t="str">
            <v/>
          </cell>
          <cell r="P22" t="str">
            <v>4</v>
          </cell>
          <cell r="Q22" t="str">
            <v>MNTH</v>
          </cell>
          <cell r="R22" t="str">
            <v>ADMN</v>
          </cell>
        </row>
        <row r="23">
          <cell r="B23" t="str">
            <v>0121</v>
          </cell>
          <cell r="C23">
            <v>102</v>
          </cell>
          <cell r="D23" t="str">
            <v>GENERAL COUNSEL</v>
          </cell>
          <cell r="E23" t="str">
            <v>EXEMPT</v>
          </cell>
          <cell r="F23" t="str">
            <v>S</v>
          </cell>
          <cell r="G23">
            <v>235</v>
          </cell>
          <cell r="H23">
            <v>1111</v>
          </cell>
          <cell r="I23" t="str">
            <v>0100R</v>
          </cell>
          <cell r="J23" t="str">
            <v>030</v>
          </cell>
          <cell r="K23" t="str">
            <v/>
          </cell>
          <cell r="L23" t="str">
            <v/>
          </cell>
          <cell r="M23" t="str">
            <v>Y</v>
          </cell>
          <cell r="N23" t="str">
            <v/>
          </cell>
          <cell r="O23" t="str">
            <v/>
          </cell>
          <cell r="P23" t="str">
            <v>4</v>
          </cell>
          <cell r="Q23" t="str">
            <v>MNTH</v>
          </cell>
          <cell r="R23" t="str">
            <v>ADMN</v>
          </cell>
        </row>
        <row r="24">
          <cell r="B24" t="str">
            <v>0122</v>
          </cell>
          <cell r="C24">
            <v>102</v>
          </cell>
          <cell r="D24" t="str">
            <v>SUPT, INSTRUCTIONAL</v>
          </cell>
          <cell r="E24" t="str">
            <v>EXEMPT</v>
          </cell>
          <cell r="F24" t="str">
            <v>S</v>
          </cell>
          <cell r="G24">
            <v>235</v>
          </cell>
          <cell r="H24">
            <v>1111</v>
          </cell>
          <cell r="I24" t="str">
            <v>0100R</v>
          </cell>
          <cell r="J24" t="str">
            <v>030</v>
          </cell>
          <cell r="K24" t="str">
            <v/>
          </cell>
          <cell r="L24" t="str">
            <v/>
          </cell>
          <cell r="M24" t="str">
            <v>Y</v>
          </cell>
          <cell r="N24" t="str">
            <v/>
          </cell>
          <cell r="O24" t="str">
            <v/>
          </cell>
          <cell r="P24" t="str">
            <v>4</v>
          </cell>
          <cell r="Q24" t="str">
            <v>MNTH</v>
          </cell>
          <cell r="R24" t="str">
            <v>ADMN</v>
          </cell>
        </row>
        <row r="25">
          <cell r="B25" t="str">
            <v>0123</v>
          </cell>
          <cell r="C25">
            <v>108</v>
          </cell>
          <cell r="D25" t="str">
            <v>INVESTMENT OFFICER</v>
          </cell>
          <cell r="E25" t="str">
            <v>EXEMPT</v>
          </cell>
          <cell r="F25" t="str">
            <v>S</v>
          </cell>
          <cell r="G25">
            <v>232</v>
          </cell>
          <cell r="H25">
            <v>1111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>Y</v>
          </cell>
          <cell r="N25" t="str">
            <v/>
          </cell>
          <cell r="O25" t="str">
            <v/>
          </cell>
          <cell r="P25" t="str">
            <v>4</v>
          </cell>
          <cell r="Q25" t="str">
            <v>MNTH</v>
          </cell>
          <cell r="R25" t="str">
            <v>ADMN</v>
          </cell>
        </row>
        <row r="26">
          <cell r="B26" t="str">
            <v>0124</v>
          </cell>
          <cell r="C26">
            <v>102</v>
          </cell>
          <cell r="D26" t="str">
            <v>DIR, PROC REENGR/QUAL ASSUR</v>
          </cell>
          <cell r="E26" t="str">
            <v>EXEMPT</v>
          </cell>
          <cell r="F26" t="str">
            <v>S</v>
          </cell>
          <cell r="G26">
            <v>235</v>
          </cell>
          <cell r="H26">
            <v>1111</v>
          </cell>
          <cell r="I26" t="str">
            <v>0120R</v>
          </cell>
          <cell r="J26" t="str">
            <v>050</v>
          </cell>
          <cell r="K26" t="str">
            <v/>
          </cell>
          <cell r="L26" t="str">
            <v/>
          </cell>
          <cell r="M26" t="str">
            <v>Y</v>
          </cell>
          <cell r="N26" t="str">
            <v/>
          </cell>
          <cell r="O26" t="str">
            <v/>
          </cell>
          <cell r="P26" t="str">
            <v>4</v>
          </cell>
          <cell r="Q26" t="str">
            <v>MNTH</v>
          </cell>
          <cell r="R26" t="str">
            <v>ADMN</v>
          </cell>
        </row>
        <row r="27">
          <cell r="B27" t="str">
            <v>0125</v>
          </cell>
          <cell r="C27">
            <v>101</v>
          </cell>
          <cell r="D27" t="str">
            <v>SUPERINTENDENT</v>
          </cell>
          <cell r="E27" t="str">
            <v>EXEMPT</v>
          </cell>
          <cell r="F27" t="str">
            <v>S</v>
          </cell>
          <cell r="G27">
            <v>235</v>
          </cell>
          <cell r="H27">
            <v>1111</v>
          </cell>
          <cell r="I27" t="str">
            <v>0100R</v>
          </cell>
          <cell r="J27" t="str">
            <v>010</v>
          </cell>
          <cell r="K27" t="str">
            <v/>
          </cell>
          <cell r="L27" t="str">
            <v/>
          </cell>
          <cell r="M27" t="str">
            <v>Y</v>
          </cell>
          <cell r="N27" t="str">
            <v/>
          </cell>
          <cell r="O27" t="str">
            <v/>
          </cell>
          <cell r="P27" t="str">
            <v>4</v>
          </cell>
          <cell r="Q27" t="str">
            <v>MNTH</v>
          </cell>
          <cell r="R27" t="str">
            <v>ADMN</v>
          </cell>
        </row>
        <row r="28">
          <cell r="B28" t="str">
            <v>0126</v>
          </cell>
          <cell r="C28">
            <v>102</v>
          </cell>
          <cell r="D28" t="str">
            <v>CHIEF HUMAN RESOURCES OFFICER</v>
          </cell>
          <cell r="E28" t="str">
            <v>EXEMPT</v>
          </cell>
          <cell r="F28" t="str">
            <v>S</v>
          </cell>
          <cell r="G28">
            <v>235</v>
          </cell>
          <cell r="H28">
            <v>1111</v>
          </cell>
          <cell r="I28" t="str">
            <v>0100R</v>
          </cell>
          <cell r="J28" t="str">
            <v>010</v>
          </cell>
          <cell r="K28" t="str">
            <v/>
          </cell>
          <cell r="L28" t="str">
            <v/>
          </cell>
          <cell r="M28" t="str">
            <v>Y</v>
          </cell>
          <cell r="N28" t="str">
            <v/>
          </cell>
          <cell r="O28" t="str">
            <v/>
          </cell>
          <cell r="P28" t="str">
            <v>4</v>
          </cell>
          <cell r="Q28" t="str">
            <v>MNTH</v>
          </cell>
          <cell r="R28" t="str">
            <v>ADMN</v>
          </cell>
        </row>
        <row r="29">
          <cell r="B29" t="str">
            <v>0127</v>
          </cell>
          <cell r="C29">
            <v>102</v>
          </cell>
          <cell r="D29" t="str">
            <v>CHIEF STRATEGY OFFICER</v>
          </cell>
          <cell r="E29" t="str">
            <v>EXEMPT</v>
          </cell>
          <cell r="F29" t="str">
            <v>S</v>
          </cell>
          <cell r="G29">
            <v>235</v>
          </cell>
          <cell r="H29">
            <v>1111</v>
          </cell>
          <cell r="I29" t="str">
            <v>0100R</v>
          </cell>
          <cell r="J29" t="str">
            <v>010</v>
          </cell>
          <cell r="K29" t="str">
            <v/>
          </cell>
          <cell r="L29" t="str">
            <v/>
          </cell>
          <cell r="M29" t="str">
            <v>Y</v>
          </cell>
          <cell r="N29" t="str">
            <v/>
          </cell>
          <cell r="O29" t="str">
            <v/>
          </cell>
          <cell r="P29" t="str">
            <v>4</v>
          </cell>
          <cell r="Q29" t="str">
            <v>MNTH</v>
          </cell>
          <cell r="R29" t="str">
            <v>ADMN</v>
          </cell>
        </row>
        <row r="30">
          <cell r="B30" t="str">
            <v>0128</v>
          </cell>
          <cell r="C30">
            <v>102</v>
          </cell>
          <cell r="D30" t="str">
            <v>DEPUTY CHIEF STRATEGY OFF</v>
          </cell>
          <cell r="E30" t="str">
            <v>EXEMPT</v>
          </cell>
          <cell r="F30" t="str">
            <v>S</v>
          </cell>
          <cell r="G30">
            <v>235</v>
          </cell>
          <cell r="H30">
            <v>1111</v>
          </cell>
          <cell r="I30" t="str">
            <v>0100R</v>
          </cell>
          <cell r="J30" t="str">
            <v>010</v>
          </cell>
          <cell r="K30" t="str">
            <v/>
          </cell>
          <cell r="L30" t="str">
            <v/>
          </cell>
          <cell r="M30" t="str">
            <v>Y</v>
          </cell>
          <cell r="N30" t="str">
            <v/>
          </cell>
          <cell r="O30" t="str">
            <v/>
          </cell>
          <cell r="P30" t="str">
            <v>4</v>
          </cell>
          <cell r="Q30" t="str">
            <v>MNTH</v>
          </cell>
          <cell r="R30" t="str">
            <v>NONE</v>
          </cell>
        </row>
        <row r="31">
          <cell r="B31" t="str">
            <v>0129</v>
          </cell>
          <cell r="C31">
            <v>102</v>
          </cell>
          <cell r="D31" t="str">
            <v>DEPUTY DIRECTOR</v>
          </cell>
          <cell r="E31" t="str">
            <v>EXEMPT</v>
          </cell>
          <cell r="F31" t="str">
            <v>S</v>
          </cell>
          <cell r="G31">
            <v>235</v>
          </cell>
          <cell r="H31">
            <v>1111</v>
          </cell>
          <cell r="I31" t="str">
            <v>0120R</v>
          </cell>
          <cell r="J31" t="str">
            <v>040</v>
          </cell>
          <cell r="K31" t="str">
            <v/>
          </cell>
          <cell r="L31" t="str">
            <v/>
          </cell>
          <cell r="M31" t="str">
            <v>Y</v>
          </cell>
          <cell r="N31" t="str">
            <v/>
          </cell>
          <cell r="O31" t="str">
            <v/>
          </cell>
          <cell r="P31" t="str">
            <v>4</v>
          </cell>
          <cell r="Q31" t="str">
            <v>MNTH</v>
          </cell>
          <cell r="R31" t="str">
            <v>ADMN</v>
          </cell>
        </row>
        <row r="32">
          <cell r="B32" t="str">
            <v>0130</v>
          </cell>
          <cell r="C32">
            <v>102</v>
          </cell>
          <cell r="D32" t="str">
            <v>SUPT, ASST ADMIN SERVICES</v>
          </cell>
          <cell r="E32" t="str">
            <v>EXEMPT</v>
          </cell>
          <cell r="F32" t="str">
            <v>S</v>
          </cell>
          <cell r="G32">
            <v>232</v>
          </cell>
          <cell r="H32">
            <v>1111</v>
          </cell>
          <cell r="I32" t="str">
            <v>0100R</v>
          </cell>
          <cell r="J32" t="str">
            <v>030</v>
          </cell>
          <cell r="K32" t="str">
            <v/>
          </cell>
          <cell r="L32" t="str">
            <v/>
          </cell>
          <cell r="M32" t="str">
            <v>Y</v>
          </cell>
          <cell r="N32" t="str">
            <v/>
          </cell>
          <cell r="O32" t="str">
            <v/>
          </cell>
          <cell r="P32" t="str">
            <v>4</v>
          </cell>
          <cell r="Q32" t="str">
            <v>MNTH</v>
          </cell>
          <cell r="R32" t="str">
            <v>ADMN</v>
          </cell>
        </row>
        <row r="33">
          <cell r="B33" t="str">
            <v>0131</v>
          </cell>
          <cell r="C33">
            <v>103</v>
          </cell>
          <cell r="D33" t="str">
            <v>SENIOR OFFICER/COUNSEL</v>
          </cell>
          <cell r="E33" t="str">
            <v>EXEMPT</v>
          </cell>
          <cell r="F33" t="str">
            <v>S</v>
          </cell>
          <cell r="G33">
            <v>235</v>
          </cell>
          <cell r="H33">
            <v>1111</v>
          </cell>
          <cell r="I33" t="str">
            <v>0120R</v>
          </cell>
          <cell r="J33" t="str">
            <v>050</v>
          </cell>
          <cell r="K33" t="str">
            <v/>
          </cell>
          <cell r="L33" t="str">
            <v/>
          </cell>
          <cell r="M33" t="str">
            <v>Y</v>
          </cell>
          <cell r="N33" t="str">
            <v/>
          </cell>
          <cell r="O33" t="str">
            <v/>
          </cell>
          <cell r="P33" t="str">
            <v>4</v>
          </cell>
          <cell r="Q33" t="str">
            <v>MNTH</v>
          </cell>
          <cell r="R33" t="str">
            <v>ADMN</v>
          </cell>
        </row>
        <row r="34">
          <cell r="B34" t="str">
            <v>0132</v>
          </cell>
          <cell r="C34">
            <v>103</v>
          </cell>
          <cell r="D34" t="str">
            <v>EXEC DIR, BUDGET/FINANCE</v>
          </cell>
          <cell r="E34" t="str">
            <v>EXEMPT</v>
          </cell>
          <cell r="F34" t="str">
            <v>S</v>
          </cell>
          <cell r="G34">
            <v>235</v>
          </cell>
          <cell r="H34">
            <v>1111</v>
          </cell>
          <cell r="I34" t="str">
            <v>0120R</v>
          </cell>
          <cell r="J34" t="str">
            <v>050</v>
          </cell>
          <cell r="K34" t="str">
            <v/>
          </cell>
          <cell r="L34" t="str">
            <v/>
          </cell>
          <cell r="M34" t="str">
            <v>Y</v>
          </cell>
          <cell r="N34" t="str">
            <v/>
          </cell>
          <cell r="O34" t="str">
            <v/>
          </cell>
          <cell r="P34" t="str">
            <v>4</v>
          </cell>
          <cell r="Q34" t="str">
            <v>MNTH</v>
          </cell>
          <cell r="R34" t="str">
            <v>ADMN</v>
          </cell>
        </row>
        <row r="35">
          <cell r="B35" t="str">
            <v>0133</v>
          </cell>
          <cell r="C35">
            <v>103</v>
          </cell>
          <cell r="D35" t="str">
            <v>DIR, GIFTED/TALENTED ED</v>
          </cell>
          <cell r="E35" t="str">
            <v>EXEMPT</v>
          </cell>
          <cell r="F35" t="str">
            <v>S</v>
          </cell>
          <cell r="G35">
            <v>235</v>
          </cell>
          <cell r="H35">
            <v>1111</v>
          </cell>
          <cell r="I35" t="str">
            <v>0120R</v>
          </cell>
          <cell r="J35" t="str">
            <v>050</v>
          </cell>
          <cell r="K35" t="str">
            <v/>
          </cell>
          <cell r="L35" t="str">
            <v/>
          </cell>
          <cell r="M35" t="str">
            <v>Y</v>
          </cell>
          <cell r="N35" t="str">
            <v/>
          </cell>
          <cell r="O35" t="str">
            <v/>
          </cell>
          <cell r="P35" t="str">
            <v>4</v>
          </cell>
          <cell r="Q35" t="str">
            <v>MNTH</v>
          </cell>
          <cell r="R35" t="str">
            <v>ADMN</v>
          </cell>
        </row>
        <row r="36">
          <cell r="B36" t="str">
            <v>0134</v>
          </cell>
          <cell r="C36">
            <v>102</v>
          </cell>
          <cell r="D36" t="str">
            <v>DEPUTY CHIEF OP OFFICER</v>
          </cell>
          <cell r="E36" t="str">
            <v>EXEMPT</v>
          </cell>
          <cell r="F36" t="str">
            <v>S</v>
          </cell>
          <cell r="G36">
            <v>235</v>
          </cell>
          <cell r="H36">
            <v>1111</v>
          </cell>
          <cell r="I36" t="str">
            <v>0100R</v>
          </cell>
          <cell r="J36" t="str">
            <v>010</v>
          </cell>
          <cell r="K36" t="str">
            <v/>
          </cell>
          <cell r="L36" t="str">
            <v/>
          </cell>
          <cell r="M36" t="str">
            <v>Y</v>
          </cell>
          <cell r="N36" t="str">
            <v/>
          </cell>
          <cell r="O36" t="str">
            <v/>
          </cell>
          <cell r="P36" t="str">
            <v>4</v>
          </cell>
          <cell r="Q36" t="str">
            <v>MNTH</v>
          </cell>
          <cell r="R36" t="str">
            <v>ADMN</v>
          </cell>
        </row>
        <row r="37">
          <cell r="B37" t="str">
            <v>0135</v>
          </cell>
          <cell r="C37">
            <v>104</v>
          </cell>
          <cell r="D37" t="str">
            <v>EXEC DIRECTOR</v>
          </cell>
          <cell r="E37" t="str">
            <v>EXEMPT</v>
          </cell>
          <cell r="F37" t="str">
            <v>S</v>
          </cell>
          <cell r="G37">
            <v>235</v>
          </cell>
          <cell r="H37">
            <v>1111</v>
          </cell>
          <cell r="I37" t="str">
            <v>0120R</v>
          </cell>
          <cell r="J37" t="str">
            <v>060</v>
          </cell>
          <cell r="K37" t="str">
            <v/>
          </cell>
          <cell r="L37" t="str">
            <v/>
          </cell>
          <cell r="M37" t="str">
            <v>Y</v>
          </cell>
          <cell r="N37" t="str">
            <v/>
          </cell>
          <cell r="O37" t="str">
            <v/>
          </cell>
          <cell r="P37" t="str">
            <v>4</v>
          </cell>
          <cell r="Q37" t="str">
            <v>MNTH</v>
          </cell>
          <cell r="R37" t="str">
            <v>ADMN</v>
          </cell>
        </row>
        <row r="38">
          <cell r="B38" t="str">
            <v>0136</v>
          </cell>
          <cell r="C38">
            <v>103</v>
          </cell>
          <cell r="D38" t="str">
            <v>DEPUTY DIR FOR COMM ENGAGE</v>
          </cell>
          <cell r="E38" t="str">
            <v>EXEMPT</v>
          </cell>
          <cell r="F38" t="str">
            <v>S</v>
          </cell>
          <cell r="G38">
            <v>235</v>
          </cell>
          <cell r="H38">
            <v>1111</v>
          </cell>
          <cell r="I38" t="str">
            <v>0120R</v>
          </cell>
          <cell r="J38" t="str">
            <v>040</v>
          </cell>
          <cell r="K38" t="str">
            <v/>
          </cell>
          <cell r="L38" t="str">
            <v/>
          </cell>
          <cell r="M38" t="str">
            <v>Y</v>
          </cell>
          <cell r="N38" t="str">
            <v/>
          </cell>
          <cell r="O38" t="str">
            <v/>
          </cell>
          <cell r="P38" t="str">
            <v>4</v>
          </cell>
          <cell r="Q38" t="str">
            <v>MNTH</v>
          </cell>
          <cell r="R38" t="str">
            <v>ADMN</v>
          </cell>
        </row>
        <row r="39">
          <cell r="B39" t="str">
            <v>0137</v>
          </cell>
          <cell r="C39">
            <v>103</v>
          </cell>
          <cell r="D39" t="str">
            <v>DIR, PROCESS IMPROVEMENT</v>
          </cell>
          <cell r="E39" t="str">
            <v>EXEMPT</v>
          </cell>
          <cell r="F39" t="str">
            <v>S</v>
          </cell>
          <cell r="G39">
            <v>235</v>
          </cell>
          <cell r="H39">
            <v>1111</v>
          </cell>
          <cell r="I39" t="str">
            <v>0120R</v>
          </cell>
          <cell r="J39" t="str">
            <v>050</v>
          </cell>
          <cell r="K39" t="str">
            <v/>
          </cell>
          <cell r="L39" t="str">
            <v/>
          </cell>
          <cell r="M39" t="str">
            <v>Y</v>
          </cell>
          <cell r="N39" t="str">
            <v/>
          </cell>
          <cell r="O39" t="str">
            <v/>
          </cell>
          <cell r="P39" t="str">
            <v>4</v>
          </cell>
          <cell r="Q39" t="str">
            <v>MNTH</v>
          </cell>
          <cell r="R39" t="str">
            <v>ADMN</v>
          </cell>
        </row>
        <row r="40">
          <cell r="B40" t="str">
            <v>0140</v>
          </cell>
          <cell r="C40">
            <v>102</v>
          </cell>
          <cell r="D40" t="str">
            <v>SUPT, ASST BUDGET &amp; FINANCE</v>
          </cell>
          <cell r="E40" t="str">
            <v>EXEMPT</v>
          </cell>
          <cell r="F40" t="str">
            <v>S</v>
          </cell>
          <cell r="G40">
            <v>232</v>
          </cell>
          <cell r="H40">
            <v>1111</v>
          </cell>
          <cell r="I40" t="str">
            <v>0100R</v>
          </cell>
          <cell r="J40" t="str">
            <v>030</v>
          </cell>
          <cell r="K40" t="str">
            <v/>
          </cell>
          <cell r="L40" t="str">
            <v/>
          </cell>
          <cell r="M40" t="str">
            <v>Y</v>
          </cell>
          <cell r="N40" t="str">
            <v/>
          </cell>
          <cell r="O40" t="str">
            <v/>
          </cell>
          <cell r="P40" t="str">
            <v>4</v>
          </cell>
          <cell r="Q40" t="str">
            <v>MNTH</v>
          </cell>
          <cell r="R40" t="str">
            <v>ADMN</v>
          </cell>
        </row>
        <row r="41">
          <cell r="B41" t="str">
            <v>0150</v>
          </cell>
          <cell r="C41">
            <v>102</v>
          </cell>
          <cell r="D41" t="str">
            <v>SUPT, ASST RESCH &amp; PLANNING</v>
          </cell>
          <cell r="E41" t="str">
            <v>EXEMPT</v>
          </cell>
          <cell r="F41" t="str">
            <v>S</v>
          </cell>
          <cell r="G41">
            <v>232</v>
          </cell>
          <cell r="H41">
            <v>1111</v>
          </cell>
          <cell r="I41" t="str">
            <v>0100R</v>
          </cell>
          <cell r="J41" t="str">
            <v>030</v>
          </cell>
          <cell r="K41" t="str">
            <v/>
          </cell>
          <cell r="L41" t="str">
            <v/>
          </cell>
          <cell r="M41" t="str">
            <v>Y</v>
          </cell>
          <cell r="N41" t="str">
            <v/>
          </cell>
          <cell r="O41" t="str">
            <v/>
          </cell>
          <cell r="P41" t="str">
            <v>4</v>
          </cell>
          <cell r="Q41" t="str">
            <v>MNTH</v>
          </cell>
          <cell r="R41" t="str">
            <v>ADMN</v>
          </cell>
        </row>
        <row r="42">
          <cell r="B42" t="str">
            <v>0160</v>
          </cell>
          <cell r="C42">
            <v>102</v>
          </cell>
          <cell r="D42" t="str">
            <v>SUPT, ASST STUDENT SERVICES</v>
          </cell>
          <cell r="E42" t="str">
            <v>EXEMPT</v>
          </cell>
          <cell r="F42" t="str">
            <v>S</v>
          </cell>
          <cell r="G42">
            <v>232</v>
          </cell>
          <cell r="H42">
            <v>1111</v>
          </cell>
          <cell r="I42" t="str">
            <v>0100R</v>
          </cell>
          <cell r="J42" t="str">
            <v>030</v>
          </cell>
          <cell r="K42" t="str">
            <v/>
          </cell>
          <cell r="L42" t="str">
            <v/>
          </cell>
          <cell r="M42" t="str">
            <v>Y</v>
          </cell>
          <cell r="N42" t="str">
            <v/>
          </cell>
          <cell r="O42" t="str">
            <v/>
          </cell>
          <cell r="P42" t="str">
            <v>4</v>
          </cell>
          <cell r="Q42" t="str">
            <v>MNTH</v>
          </cell>
          <cell r="R42" t="str">
            <v>ADMN</v>
          </cell>
        </row>
        <row r="43">
          <cell r="B43" t="str">
            <v>0170</v>
          </cell>
          <cell r="C43">
            <v>102</v>
          </cell>
          <cell r="D43" t="str">
            <v>SUPT, AREA</v>
          </cell>
          <cell r="E43" t="str">
            <v>EXEMPT</v>
          </cell>
          <cell r="F43" t="str">
            <v>S</v>
          </cell>
          <cell r="G43">
            <v>232</v>
          </cell>
          <cell r="H43">
            <v>1111</v>
          </cell>
          <cell r="I43" t="str">
            <v>0100R</v>
          </cell>
          <cell r="J43" t="str">
            <v>030</v>
          </cell>
          <cell r="K43" t="str">
            <v/>
          </cell>
          <cell r="L43" t="str">
            <v/>
          </cell>
          <cell r="M43" t="str">
            <v>Y</v>
          </cell>
          <cell r="N43" t="str">
            <v/>
          </cell>
          <cell r="O43" t="str">
            <v/>
          </cell>
          <cell r="P43" t="str">
            <v>4</v>
          </cell>
          <cell r="Q43" t="str">
            <v>MNTH</v>
          </cell>
          <cell r="R43" t="str">
            <v>ADMN</v>
          </cell>
        </row>
        <row r="44">
          <cell r="B44" t="str">
            <v>0180</v>
          </cell>
          <cell r="C44">
            <v>104</v>
          </cell>
          <cell r="D44" t="str">
            <v>SUPT, ASST AREA</v>
          </cell>
          <cell r="E44" t="str">
            <v>EXEMPT</v>
          </cell>
          <cell r="F44" t="str">
            <v>S</v>
          </cell>
          <cell r="G44">
            <v>232</v>
          </cell>
          <cell r="H44">
            <v>1111</v>
          </cell>
          <cell r="I44" t="str">
            <v>0100R</v>
          </cell>
          <cell r="J44" t="str">
            <v>030</v>
          </cell>
          <cell r="K44" t="str">
            <v/>
          </cell>
          <cell r="L44" t="str">
            <v/>
          </cell>
          <cell r="M44" t="str">
            <v>Y</v>
          </cell>
          <cell r="N44" t="str">
            <v/>
          </cell>
          <cell r="O44" t="str">
            <v/>
          </cell>
          <cell r="P44" t="str">
            <v>4</v>
          </cell>
          <cell r="Q44" t="str">
            <v>MNTH</v>
          </cell>
          <cell r="R44" t="str">
            <v>ADMN</v>
          </cell>
        </row>
        <row r="45">
          <cell r="B45" t="str">
            <v>0181</v>
          </cell>
          <cell r="C45">
            <v>103</v>
          </cell>
          <cell r="D45" t="str">
            <v>ADMINISTRATOR</v>
          </cell>
          <cell r="E45" t="str">
            <v>EXEMPT</v>
          </cell>
          <cell r="F45" t="str">
            <v>S</v>
          </cell>
          <cell r="G45">
            <v>212</v>
          </cell>
          <cell r="H45">
            <v>1111</v>
          </cell>
          <cell r="I45" t="str">
            <v>0120R</v>
          </cell>
          <cell r="J45" t="str">
            <v>040</v>
          </cell>
          <cell r="K45" t="str">
            <v/>
          </cell>
          <cell r="L45" t="str">
            <v/>
          </cell>
          <cell r="M45" t="str">
            <v>Y</v>
          </cell>
          <cell r="N45" t="str">
            <v/>
          </cell>
          <cell r="O45" t="str">
            <v/>
          </cell>
          <cell r="P45" t="str">
            <v>4</v>
          </cell>
          <cell r="Q45" t="str">
            <v>MNTH</v>
          </cell>
          <cell r="R45" t="str">
            <v>ADMN</v>
          </cell>
        </row>
        <row r="46">
          <cell r="B46" t="str">
            <v>0200</v>
          </cell>
          <cell r="C46">
            <v>103</v>
          </cell>
          <cell r="D46" t="str">
            <v>ADMINISTRATIVE DIR, CERTIF</v>
          </cell>
          <cell r="E46" t="str">
            <v>EXEMPT</v>
          </cell>
          <cell r="F46" t="str">
            <v>S</v>
          </cell>
          <cell r="G46">
            <v>232</v>
          </cell>
          <cell r="H46">
            <v>1111</v>
          </cell>
          <cell r="I46" t="str">
            <v>1100</v>
          </cell>
          <cell r="J46" t="str">
            <v>006</v>
          </cell>
          <cell r="K46" t="str">
            <v>2</v>
          </cell>
          <cell r="L46" t="str">
            <v>7</v>
          </cell>
          <cell r="M46" t="str">
            <v>Y</v>
          </cell>
          <cell r="N46" t="str">
            <v/>
          </cell>
          <cell r="O46" t="str">
            <v/>
          </cell>
          <cell r="P46" t="str">
            <v>4</v>
          </cell>
          <cell r="Q46" t="str">
            <v>MNTH</v>
          </cell>
          <cell r="R46" t="str">
            <v>ADMN</v>
          </cell>
        </row>
        <row r="47">
          <cell r="B47" t="str">
            <v>0201</v>
          </cell>
          <cell r="C47">
            <v>107</v>
          </cell>
          <cell r="D47" t="str">
            <v>ADMINISTRATOR I</v>
          </cell>
          <cell r="E47" t="str">
            <v>EXEMPT</v>
          </cell>
          <cell r="F47" t="str">
            <v>S</v>
          </cell>
          <cell r="G47">
            <v>209</v>
          </cell>
          <cell r="H47">
            <v>1111</v>
          </cell>
          <cell r="I47" t="str">
            <v>1100</v>
          </cell>
          <cell r="J47" t="str">
            <v>002</v>
          </cell>
          <cell r="K47" t="str">
            <v>1</v>
          </cell>
          <cell r="L47" t="str">
            <v>7</v>
          </cell>
          <cell r="M47" t="str">
            <v>N</v>
          </cell>
          <cell r="N47" t="str">
            <v/>
          </cell>
          <cell r="O47" t="str">
            <v/>
          </cell>
          <cell r="P47" t="str">
            <v>4</v>
          </cell>
          <cell r="Q47" t="str">
            <v>MNTH</v>
          </cell>
          <cell r="R47" t="str">
            <v>ADMN</v>
          </cell>
        </row>
        <row r="48">
          <cell r="B48" t="str">
            <v>0202</v>
          </cell>
          <cell r="C48">
            <v>107</v>
          </cell>
          <cell r="D48" t="str">
            <v>ADMINISTRATOR II</v>
          </cell>
          <cell r="E48" t="str">
            <v>EXEMPT</v>
          </cell>
          <cell r="F48" t="str">
            <v>S</v>
          </cell>
          <cell r="G48">
            <v>204</v>
          </cell>
          <cell r="H48">
            <v>1111</v>
          </cell>
          <cell r="I48" t="str">
            <v>1100</v>
          </cell>
          <cell r="J48" t="str">
            <v>040</v>
          </cell>
          <cell r="K48" t="str">
            <v>1</v>
          </cell>
          <cell r="L48" t="str">
            <v>7</v>
          </cell>
          <cell r="M48" t="str">
            <v>N</v>
          </cell>
          <cell r="N48" t="str">
            <v/>
          </cell>
          <cell r="O48" t="str">
            <v/>
          </cell>
          <cell r="P48" t="str">
            <v>4</v>
          </cell>
          <cell r="Q48" t="str">
            <v>MNTH</v>
          </cell>
          <cell r="R48" t="str">
            <v>ADMN</v>
          </cell>
        </row>
        <row r="49">
          <cell r="B49" t="str">
            <v>0203</v>
          </cell>
          <cell r="C49">
            <v>107</v>
          </cell>
          <cell r="D49" t="str">
            <v>ADMINISTRATOR III</v>
          </cell>
          <cell r="E49" t="str">
            <v>EXEMPT</v>
          </cell>
          <cell r="F49" t="str">
            <v>S</v>
          </cell>
          <cell r="G49">
            <v>204</v>
          </cell>
          <cell r="H49">
            <v>1111</v>
          </cell>
          <cell r="I49" t="str">
            <v>1100</v>
          </cell>
          <cell r="J49" t="str">
            <v>003</v>
          </cell>
          <cell r="K49" t="str">
            <v>1</v>
          </cell>
          <cell r="L49" t="str">
            <v>7</v>
          </cell>
          <cell r="M49" t="str">
            <v>Y</v>
          </cell>
          <cell r="N49" t="str">
            <v/>
          </cell>
          <cell r="O49" t="str">
            <v/>
          </cell>
          <cell r="P49" t="str">
            <v>4</v>
          </cell>
          <cell r="Q49" t="str">
            <v>MNTH</v>
          </cell>
          <cell r="R49" t="str">
            <v>ADMN</v>
          </cell>
        </row>
        <row r="50">
          <cell r="B50" t="str">
            <v>0204</v>
          </cell>
          <cell r="C50">
            <v>104</v>
          </cell>
          <cell r="D50" t="str">
            <v>ADMINISTRATOR IV</v>
          </cell>
          <cell r="E50" t="str">
            <v>EXEMPT</v>
          </cell>
          <cell r="F50" t="str">
            <v>S</v>
          </cell>
          <cell r="G50">
            <v>232</v>
          </cell>
          <cell r="H50">
            <v>1111</v>
          </cell>
          <cell r="I50" t="str">
            <v>1100</v>
          </cell>
          <cell r="J50" t="str">
            <v>009</v>
          </cell>
          <cell r="K50" t="str">
            <v>1</v>
          </cell>
          <cell r="L50" t="str">
            <v>7</v>
          </cell>
          <cell r="M50" t="str">
            <v>Y</v>
          </cell>
          <cell r="N50" t="str">
            <v/>
          </cell>
          <cell r="O50" t="str">
            <v/>
          </cell>
          <cell r="P50" t="str">
            <v>4</v>
          </cell>
          <cell r="Q50" t="str">
            <v>MNTH</v>
          </cell>
          <cell r="R50" t="str">
            <v>ADMN</v>
          </cell>
        </row>
        <row r="51">
          <cell r="B51" t="str">
            <v>0205</v>
          </cell>
          <cell r="C51">
            <v>103</v>
          </cell>
          <cell r="D51" t="str">
            <v>ADMINISTRATOR</v>
          </cell>
          <cell r="E51" t="str">
            <v>EXEMPT</v>
          </cell>
          <cell r="F51" t="str">
            <v>S</v>
          </cell>
          <cell r="G51">
            <v>235</v>
          </cell>
          <cell r="H51">
            <v>1111</v>
          </cell>
          <cell r="I51" t="str">
            <v>0120R</v>
          </cell>
          <cell r="J51" t="str">
            <v>050</v>
          </cell>
          <cell r="K51" t="str">
            <v/>
          </cell>
          <cell r="L51" t="str">
            <v/>
          </cell>
          <cell r="M51" t="str">
            <v>Y</v>
          </cell>
          <cell r="N51" t="str">
            <v/>
          </cell>
          <cell r="O51" t="str">
            <v/>
          </cell>
          <cell r="P51" t="str">
            <v>4</v>
          </cell>
          <cell r="Q51" t="str">
            <v>MNTH</v>
          </cell>
          <cell r="R51" t="str">
            <v>ADMN</v>
          </cell>
        </row>
        <row r="52">
          <cell r="B52" t="str">
            <v>0206</v>
          </cell>
          <cell r="C52">
            <v>106</v>
          </cell>
          <cell r="D52" t="str">
            <v>SCHOOL TURNAROUND MGR</v>
          </cell>
          <cell r="E52" t="str">
            <v>EXEMPT</v>
          </cell>
          <cell r="F52" t="str">
            <v>S</v>
          </cell>
          <cell r="G52">
            <v>207</v>
          </cell>
          <cell r="H52">
            <v>1111</v>
          </cell>
          <cell r="I52" t="str">
            <v>0131R</v>
          </cell>
          <cell r="J52" t="str">
            <v>010</v>
          </cell>
          <cell r="K52" t="str">
            <v/>
          </cell>
          <cell r="L52" t="str">
            <v/>
          </cell>
          <cell r="M52" t="str">
            <v>Y1</v>
          </cell>
          <cell r="N52" t="str">
            <v/>
          </cell>
          <cell r="O52" t="str">
            <v/>
          </cell>
          <cell r="P52" t="str">
            <v>4</v>
          </cell>
          <cell r="Q52" t="str">
            <v>MNTH</v>
          </cell>
          <cell r="R52" t="str">
            <v>ADMN</v>
          </cell>
        </row>
        <row r="53">
          <cell r="B53" t="str">
            <v>0207</v>
          </cell>
          <cell r="C53">
            <v>106</v>
          </cell>
          <cell r="D53" t="str">
            <v>SCHOOL TURNAROUND MGR</v>
          </cell>
          <cell r="E53" t="str">
            <v>EXEMPT</v>
          </cell>
          <cell r="F53" t="str">
            <v>S</v>
          </cell>
          <cell r="G53">
            <v>212</v>
          </cell>
          <cell r="H53">
            <v>1111</v>
          </cell>
          <cell r="I53" t="str">
            <v>0131R</v>
          </cell>
          <cell r="J53" t="str">
            <v>010</v>
          </cell>
          <cell r="K53" t="str">
            <v/>
          </cell>
          <cell r="L53" t="str">
            <v/>
          </cell>
          <cell r="M53" t="str">
            <v>Y1</v>
          </cell>
          <cell r="N53" t="str">
            <v/>
          </cell>
          <cell r="O53" t="str">
            <v/>
          </cell>
          <cell r="P53" t="str">
            <v>4</v>
          </cell>
          <cell r="Q53" t="str">
            <v>MNTH</v>
          </cell>
          <cell r="R53" t="str">
            <v>ADMN</v>
          </cell>
        </row>
        <row r="54">
          <cell r="B54" t="str">
            <v>0209</v>
          </cell>
          <cell r="C54">
            <v>0</v>
          </cell>
          <cell r="D54" t="str">
            <v>PRIN, ASST ON SPEC ASSIGN</v>
          </cell>
          <cell r="E54" t="str">
            <v>EXEMPT</v>
          </cell>
          <cell r="F54" t="str">
            <v>S</v>
          </cell>
          <cell r="G54">
            <v>235</v>
          </cell>
          <cell r="H54">
            <v>1111</v>
          </cell>
          <cell r="I54" t="str">
            <v>SOFFSTEP</v>
          </cell>
          <cell r="J54" t="str">
            <v>OFF</v>
          </cell>
          <cell r="K54" t="str">
            <v/>
          </cell>
          <cell r="L54" t="str">
            <v/>
          </cell>
          <cell r="M54" t="str">
            <v>Y1</v>
          </cell>
          <cell r="N54" t="str">
            <v/>
          </cell>
          <cell r="O54" t="str">
            <v/>
          </cell>
          <cell r="P54" t="str">
            <v>4</v>
          </cell>
          <cell r="Q54" t="str">
            <v>MNTH</v>
          </cell>
          <cell r="R54" t="str">
            <v>ADMN</v>
          </cell>
        </row>
        <row r="55">
          <cell r="B55" t="str">
            <v>0210</v>
          </cell>
          <cell r="C55">
            <v>106</v>
          </cell>
          <cell r="D55" t="str">
            <v>PRINCIPAL, ASST ELEM SCH</v>
          </cell>
          <cell r="E55" t="str">
            <v>EXEMPT</v>
          </cell>
          <cell r="F55" t="str">
            <v>S</v>
          </cell>
          <cell r="G55">
            <v>207</v>
          </cell>
          <cell r="H55">
            <v>1111</v>
          </cell>
          <cell r="I55" t="str">
            <v>0131R</v>
          </cell>
          <cell r="J55" t="str">
            <v>010</v>
          </cell>
          <cell r="K55" t="str">
            <v/>
          </cell>
          <cell r="L55" t="str">
            <v/>
          </cell>
          <cell r="M55" t="str">
            <v>Y1</v>
          </cell>
          <cell r="N55" t="str">
            <v/>
          </cell>
          <cell r="O55" t="str">
            <v/>
          </cell>
          <cell r="P55" t="str">
            <v>4</v>
          </cell>
          <cell r="Q55" t="str">
            <v>MNTH</v>
          </cell>
          <cell r="R55" t="str">
            <v>ADMN</v>
          </cell>
        </row>
        <row r="56">
          <cell r="B56" t="str">
            <v>0210</v>
          </cell>
          <cell r="C56">
            <v>106</v>
          </cell>
          <cell r="D56" t="str">
            <v>PRINCIPAL, ASST ELEM SCH   (INTERIM)</v>
          </cell>
          <cell r="E56" t="str">
            <v>EXEMPT</v>
          </cell>
          <cell r="F56" t="str">
            <v>S</v>
          </cell>
          <cell r="G56">
            <v>207</v>
          </cell>
          <cell r="H56">
            <v>1111</v>
          </cell>
          <cell r="I56" t="str">
            <v>0131R</v>
          </cell>
          <cell r="J56" t="str">
            <v>010</v>
          </cell>
          <cell r="K56" t="str">
            <v/>
          </cell>
          <cell r="L56" t="str">
            <v/>
          </cell>
          <cell r="M56" t="str">
            <v>Y1</v>
          </cell>
          <cell r="N56" t="str">
            <v/>
          </cell>
          <cell r="O56" t="str">
            <v>INTERM</v>
          </cell>
          <cell r="P56" t="str">
            <v>4</v>
          </cell>
          <cell r="Q56" t="str">
            <v>MNTH</v>
          </cell>
          <cell r="R56" t="str">
            <v>ADMN</v>
          </cell>
        </row>
        <row r="57">
          <cell r="B57" t="str">
            <v>0211</v>
          </cell>
          <cell r="C57">
            <v>106</v>
          </cell>
          <cell r="D57" t="str">
            <v>PRINCIPAL, ASST HIGH SCH</v>
          </cell>
          <cell r="E57" t="str">
            <v>EXEMPT</v>
          </cell>
          <cell r="F57" t="str">
            <v>S</v>
          </cell>
          <cell r="G57">
            <v>212</v>
          </cell>
          <cell r="H57">
            <v>1111</v>
          </cell>
          <cell r="I57" t="str">
            <v>0131R</v>
          </cell>
          <cell r="J57" t="str">
            <v>030</v>
          </cell>
          <cell r="K57" t="str">
            <v/>
          </cell>
          <cell r="L57" t="str">
            <v/>
          </cell>
          <cell r="M57" t="str">
            <v>Y1</v>
          </cell>
          <cell r="N57" t="str">
            <v/>
          </cell>
          <cell r="O57" t="str">
            <v/>
          </cell>
          <cell r="P57" t="str">
            <v>4</v>
          </cell>
          <cell r="Q57" t="str">
            <v>MNTH</v>
          </cell>
          <cell r="R57" t="str">
            <v>ADMN</v>
          </cell>
        </row>
        <row r="58">
          <cell r="B58" t="str">
            <v>0211</v>
          </cell>
          <cell r="C58">
            <v>106</v>
          </cell>
          <cell r="D58" t="str">
            <v>PRINCIPAL, ASST HIGH SCH   (INTERIM)</v>
          </cell>
          <cell r="E58" t="str">
            <v>EXEMPT</v>
          </cell>
          <cell r="F58" t="str">
            <v>S</v>
          </cell>
          <cell r="G58">
            <v>212</v>
          </cell>
          <cell r="H58">
            <v>1111</v>
          </cell>
          <cell r="I58" t="str">
            <v>0131R</v>
          </cell>
          <cell r="J58" t="str">
            <v>030</v>
          </cell>
          <cell r="K58" t="str">
            <v/>
          </cell>
          <cell r="L58" t="str">
            <v/>
          </cell>
          <cell r="M58" t="str">
            <v>Y1</v>
          </cell>
          <cell r="N58" t="str">
            <v/>
          </cell>
          <cell r="O58" t="str">
            <v>INTERM</v>
          </cell>
          <cell r="P58" t="str">
            <v>4</v>
          </cell>
          <cell r="Q58" t="str">
            <v>MNTH</v>
          </cell>
          <cell r="R58" t="str">
            <v>ADMN</v>
          </cell>
        </row>
        <row r="59">
          <cell r="B59" t="str">
            <v>0212</v>
          </cell>
          <cell r="C59">
            <v>322</v>
          </cell>
          <cell r="D59" t="str">
            <v>DIR, EGOS</v>
          </cell>
          <cell r="E59" t="str">
            <v>EXEMPT</v>
          </cell>
          <cell r="F59" t="str">
            <v>S</v>
          </cell>
          <cell r="G59">
            <v>223</v>
          </cell>
          <cell r="H59">
            <v>1111</v>
          </cell>
          <cell r="I59" t="str">
            <v>1180</v>
          </cell>
          <cell r="J59" t="str">
            <v>010</v>
          </cell>
          <cell r="K59" t="str">
            <v>1</v>
          </cell>
          <cell r="L59" t="str">
            <v>25</v>
          </cell>
          <cell r="M59" t="str">
            <v>Y</v>
          </cell>
          <cell r="N59" t="str">
            <v/>
          </cell>
          <cell r="O59" t="str">
            <v/>
          </cell>
          <cell r="P59" t="str">
            <v>4</v>
          </cell>
          <cell r="Q59" t="str">
            <v>MNTH</v>
          </cell>
          <cell r="R59" t="str">
            <v>ADMN</v>
          </cell>
        </row>
        <row r="60">
          <cell r="B60" t="str">
            <v>0213</v>
          </cell>
          <cell r="C60">
            <v>106</v>
          </cell>
          <cell r="D60" t="str">
            <v>PRINCIPAL, ASST MIDDLE SCH</v>
          </cell>
          <cell r="E60" t="str">
            <v>EXEMPT</v>
          </cell>
          <cell r="F60" t="str">
            <v>S</v>
          </cell>
          <cell r="G60">
            <v>212</v>
          </cell>
          <cell r="H60">
            <v>1111</v>
          </cell>
          <cell r="I60" t="str">
            <v>0131R</v>
          </cell>
          <cell r="J60" t="str">
            <v>020</v>
          </cell>
          <cell r="K60" t="str">
            <v/>
          </cell>
          <cell r="L60" t="str">
            <v/>
          </cell>
          <cell r="M60" t="str">
            <v>Y1</v>
          </cell>
          <cell r="N60" t="str">
            <v/>
          </cell>
          <cell r="O60" t="str">
            <v/>
          </cell>
          <cell r="P60" t="str">
            <v>4</v>
          </cell>
          <cell r="Q60" t="str">
            <v>MNTH</v>
          </cell>
          <cell r="R60" t="str">
            <v>ADMN</v>
          </cell>
        </row>
        <row r="61">
          <cell r="B61" t="str">
            <v>0213</v>
          </cell>
          <cell r="C61">
            <v>106</v>
          </cell>
          <cell r="D61" t="str">
            <v>PRINCIPAL, ASST MIDDLE SCH   (INTERIM)</v>
          </cell>
          <cell r="E61" t="str">
            <v>EXEMPT</v>
          </cell>
          <cell r="F61" t="str">
            <v>S</v>
          </cell>
          <cell r="G61">
            <v>212</v>
          </cell>
          <cell r="H61">
            <v>1111</v>
          </cell>
          <cell r="I61" t="str">
            <v>0131R</v>
          </cell>
          <cell r="J61" t="str">
            <v>020</v>
          </cell>
          <cell r="K61" t="str">
            <v/>
          </cell>
          <cell r="L61" t="str">
            <v/>
          </cell>
          <cell r="M61" t="str">
            <v>Y1</v>
          </cell>
          <cell r="N61" t="str">
            <v/>
          </cell>
          <cell r="O61" t="str">
            <v>INTERM</v>
          </cell>
          <cell r="P61" t="str">
            <v>4</v>
          </cell>
          <cell r="Q61" t="str">
            <v>MNTH</v>
          </cell>
          <cell r="R61" t="str">
            <v>ADMN</v>
          </cell>
        </row>
        <row r="62">
          <cell r="B62" t="str">
            <v>0214</v>
          </cell>
          <cell r="C62">
            <v>106</v>
          </cell>
          <cell r="D62" t="str">
            <v>PRINCIPAL, ASST OPP EVEN</v>
          </cell>
          <cell r="E62" t="str">
            <v>EXEMPT</v>
          </cell>
          <cell r="F62" t="str">
            <v>S</v>
          </cell>
          <cell r="G62">
            <v>204</v>
          </cell>
          <cell r="H62">
            <v>1111</v>
          </cell>
          <cell r="I62" t="str">
            <v>1100</v>
          </cell>
          <cell r="J62" t="str">
            <v>034</v>
          </cell>
          <cell r="K62" t="str">
            <v>1</v>
          </cell>
          <cell r="L62" t="str">
            <v>7</v>
          </cell>
          <cell r="M62" t="str">
            <v>Y</v>
          </cell>
          <cell r="N62" t="str">
            <v/>
          </cell>
          <cell r="O62" t="str">
            <v/>
          </cell>
          <cell r="P62" t="str">
            <v>4</v>
          </cell>
          <cell r="Q62" t="str">
            <v>MNTH</v>
          </cell>
          <cell r="R62" t="str">
            <v>ADMN</v>
          </cell>
        </row>
        <row r="63">
          <cell r="B63" t="str">
            <v>0215</v>
          </cell>
          <cell r="C63">
            <v>104</v>
          </cell>
          <cell r="D63" t="str">
            <v>ASSOC DIRECTOR, CERTIF</v>
          </cell>
          <cell r="E63" t="str">
            <v>EXEMPT</v>
          </cell>
          <cell r="F63" t="str">
            <v>S</v>
          </cell>
          <cell r="G63">
            <v>232</v>
          </cell>
          <cell r="H63">
            <v>1111</v>
          </cell>
          <cell r="I63" t="str">
            <v>0120R</v>
          </cell>
          <cell r="J63" t="str">
            <v>050</v>
          </cell>
          <cell r="K63" t="str">
            <v/>
          </cell>
          <cell r="L63" t="str">
            <v/>
          </cell>
          <cell r="M63" t="str">
            <v>Y</v>
          </cell>
          <cell r="N63" t="str">
            <v/>
          </cell>
          <cell r="O63" t="str">
            <v/>
          </cell>
          <cell r="P63" t="str">
            <v>4</v>
          </cell>
          <cell r="Q63" t="str">
            <v>MNTH</v>
          </cell>
          <cell r="R63" t="str">
            <v>ADMN</v>
          </cell>
        </row>
        <row r="64">
          <cell r="B64" t="str">
            <v>0216</v>
          </cell>
          <cell r="C64">
            <v>107</v>
          </cell>
          <cell r="D64" t="str">
            <v>MANAGER, EGOS</v>
          </cell>
          <cell r="E64" t="str">
            <v>EXEMPT</v>
          </cell>
          <cell r="F64" t="str">
            <v>S</v>
          </cell>
          <cell r="G64">
            <v>212</v>
          </cell>
          <cell r="H64">
            <v>1111</v>
          </cell>
          <cell r="I64" t="str">
            <v>0120R</v>
          </cell>
          <cell r="J64" t="str">
            <v>040</v>
          </cell>
          <cell r="K64" t="str">
            <v/>
          </cell>
          <cell r="L64" t="str">
            <v/>
          </cell>
          <cell r="M64" t="str">
            <v>Y</v>
          </cell>
          <cell r="N64" t="str">
            <v/>
          </cell>
          <cell r="O64" t="str">
            <v/>
          </cell>
          <cell r="P64" t="str">
            <v>4</v>
          </cell>
          <cell r="Q64" t="str">
            <v>MNTH</v>
          </cell>
          <cell r="R64" t="str">
            <v>ADMN</v>
          </cell>
        </row>
        <row r="65">
          <cell r="B65" t="str">
            <v>0217</v>
          </cell>
          <cell r="C65">
            <v>105</v>
          </cell>
          <cell r="D65" t="str">
            <v>PRINCIPAL, ECE-8</v>
          </cell>
          <cell r="E65" t="str">
            <v>EXEMPT</v>
          </cell>
          <cell r="F65" t="str">
            <v>S</v>
          </cell>
          <cell r="G65">
            <v>207</v>
          </cell>
          <cell r="H65">
            <v>1111</v>
          </cell>
          <cell r="I65" t="str">
            <v>0130R</v>
          </cell>
          <cell r="J65" t="str">
            <v>015</v>
          </cell>
          <cell r="K65" t="str">
            <v/>
          </cell>
          <cell r="L65" t="str">
            <v/>
          </cell>
          <cell r="M65" t="str">
            <v>Y</v>
          </cell>
          <cell r="N65" t="str">
            <v/>
          </cell>
          <cell r="O65" t="str">
            <v/>
          </cell>
          <cell r="P65" t="str">
            <v>4</v>
          </cell>
          <cell r="Q65" t="str">
            <v>MNTH</v>
          </cell>
          <cell r="R65" t="str">
            <v>ADMN</v>
          </cell>
        </row>
        <row r="66">
          <cell r="B66" t="str">
            <v>0218</v>
          </cell>
          <cell r="C66">
            <v>107</v>
          </cell>
          <cell r="D66" t="str">
            <v>MANAGER, EGOS TRAINING</v>
          </cell>
          <cell r="E66" t="str">
            <v>EXEMPT</v>
          </cell>
          <cell r="F66" t="str">
            <v>S</v>
          </cell>
          <cell r="G66">
            <v>235</v>
          </cell>
          <cell r="H66">
            <v>1111</v>
          </cell>
          <cell r="I66" t="str">
            <v>0120R</v>
          </cell>
          <cell r="J66" t="str">
            <v>040</v>
          </cell>
          <cell r="K66" t="str">
            <v/>
          </cell>
          <cell r="L66" t="str">
            <v/>
          </cell>
          <cell r="M66" t="str">
            <v>Y</v>
          </cell>
          <cell r="N66" t="str">
            <v/>
          </cell>
          <cell r="O66" t="str">
            <v/>
          </cell>
          <cell r="P66" t="str">
            <v>4</v>
          </cell>
          <cell r="Q66" t="str">
            <v>MNTH</v>
          </cell>
          <cell r="R66" t="str">
            <v>ADMN</v>
          </cell>
        </row>
        <row r="67">
          <cell r="B67" t="str">
            <v>0219</v>
          </cell>
          <cell r="C67">
            <v>106</v>
          </cell>
          <cell r="D67" t="str">
            <v>PRINCIPAL, ASST ECE-8</v>
          </cell>
          <cell r="E67" t="str">
            <v>EXEMPT</v>
          </cell>
          <cell r="F67" t="str">
            <v>S</v>
          </cell>
          <cell r="G67">
            <v>207</v>
          </cell>
          <cell r="H67">
            <v>1111</v>
          </cell>
          <cell r="I67" t="str">
            <v>0131R</v>
          </cell>
          <cell r="J67" t="str">
            <v>015</v>
          </cell>
          <cell r="K67" t="str">
            <v/>
          </cell>
          <cell r="L67" t="str">
            <v/>
          </cell>
          <cell r="M67" t="str">
            <v>Y</v>
          </cell>
          <cell r="N67" t="str">
            <v/>
          </cell>
          <cell r="O67" t="str">
            <v/>
          </cell>
          <cell r="P67" t="str">
            <v>4</v>
          </cell>
          <cell r="Q67" t="str">
            <v>MNTH</v>
          </cell>
          <cell r="R67" t="str">
            <v>ADMN</v>
          </cell>
        </row>
        <row r="68">
          <cell r="B68" t="str">
            <v>0220</v>
          </cell>
          <cell r="C68">
            <v>106</v>
          </cell>
          <cell r="D68" t="str">
            <v>PRINCIPAL, ASST INNOVATIVE</v>
          </cell>
          <cell r="E68" t="str">
            <v>EXEMPT</v>
          </cell>
          <cell r="F68" t="str">
            <v>S</v>
          </cell>
          <cell r="G68">
            <v>212</v>
          </cell>
          <cell r="H68">
            <v>1111</v>
          </cell>
          <cell r="I68" t="str">
            <v>0131R</v>
          </cell>
          <cell r="J68" t="str">
            <v>040</v>
          </cell>
          <cell r="K68" t="str">
            <v/>
          </cell>
          <cell r="L68" t="str">
            <v/>
          </cell>
          <cell r="M68" t="str">
            <v>Y1</v>
          </cell>
          <cell r="N68" t="str">
            <v/>
          </cell>
          <cell r="O68" t="str">
            <v/>
          </cell>
          <cell r="P68" t="str">
            <v>4</v>
          </cell>
          <cell r="Q68" t="str">
            <v>MNTH</v>
          </cell>
          <cell r="R68" t="str">
            <v>ADMN</v>
          </cell>
        </row>
        <row r="69">
          <cell r="B69" t="str">
            <v>0230</v>
          </cell>
          <cell r="C69">
            <v>104</v>
          </cell>
          <cell r="D69" t="str">
            <v>EXEC DIR, ELEM &amp; SEC ED</v>
          </cell>
          <cell r="E69" t="str">
            <v>EXEMPT</v>
          </cell>
          <cell r="F69" t="str">
            <v>S</v>
          </cell>
          <cell r="G69">
            <v>232</v>
          </cell>
          <cell r="H69">
            <v>1111</v>
          </cell>
          <cell r="I69" t="str">
            <v>1150</v>
          </cell>
          <cell r="J69" t="str">
            <v>010</v>
          </cell>
          <cell r="K69" t="str">
            <v>1</v>
          </cell>
          <cell r="L69" t="str">
            <v>25</v>
          </cell>
          <cell r="M69" t="str">
            <v>Y</v>
          </cell>
          <cell r="N69" t="str">
            <v/>
          </cell>
          <cell r="O69" t="str">
            <v/>
          </cell>
          <cell r="P69" t="str">
            <v>4</v>
          </cell>
          <cell r="Q69" t="str">
            <v>MNTH</v>
          </cell>
          <cell r="R69" t="str">
            <v>ADMN</v>
          </cell>
        </row>
        <row r="70">
          <cell r="B70" t="str">
            <v>0232</v>
          </cell>
          <cell r="C70">
            <v>105</v>
          </cell>
          <cell r="D70" t="str">
            <v>EXEC DIR, TECH SERV, CEC</v>
          </cell>
          <cell r="E70" t="str">
            <v>EXEMPT</v>
          </cell>
          <cell r="F70" t="str">
            <v>S</v>
          </cell>
          <cell r="G70">
            <v>232</v>
          </cell>
          <cell r="H70">
            <v>1111</v>
          </cell>
          <cell r="I70" t="str">
            <v>1150</v>
          </cell>
          <cell r="J70" t="str">
            <v>010</v>
          </cell>
          <cell r="K70" t="str">
            <v>1</v>
          </cell>
          <cell r="L70" t="str">
            <v>25</v>
          </cell>
          <cell r="M70" t="str">
            <v>Y</v>
          </cell>
          <cell r="N70" t="str">
            <v/>
          </cell>
          <cell r="O70" t="str">
            <v/>
          </cell>
          <cell r="P70" t="str">
            <v>4</v>
          </cell>
          <cell r="Q70" t="str">
            <v>MNTH</v>
          </cell>
          <cell r="R70" t="str">
            <v>ADMN</v>
          </cell>
        </row>
        <row r="71">
          <cell r="B71" t="str">
            <v>0234</v>
          </cell>
          <cell r="C71">
            <v>104</v>
          </cell>
          <cell r="D71" t="str">
            <v>EXEC DIR, ELEMENTARY ED</v>
          </cell>
          <cell r="E71" t="str">
            <v>EXEMPT</v>
          </cell>
          <cell r="F71" t="str">
            <v>S</v>
          </cell>
          <cell r="G71">
            <v>232</v>
          </cell>
          <cell r="H71">
            <v>1111</v>
          </cell>
          <cell r="I71" t="str">
            <v>1150</v>
          </cell>
          <cell r="J71" t="str">
            <v>010</v>
          </cell>
          <cell r="K71" t="str">
            <v>1</v>
          </cell>
          <cell r="L71" t="str">
            <v>25</v>
          </cell>
          <cell r="M71" t="str">
            <v>Y</v>
          </cell>
          <cell r="N71" t="str">
            <v/>
          </cell>
          <cell r="O71" t="str">
            <v/>
          </cell>
          <cell r="P71" t="str">
            <v>4</v>
          </cell>
          <cell r="Q71" t="str">
            <v>MNTH</v>
          </cell>
          <cell r="R71" t="str">
            <v>ADMN</v>
          </cell>
        </row>
        <row r="72">
          <cell r="B72" t="str">
            <v>0236</v>
          </cell>
          <cell r="C72">
            <v>104</v>
          </cell>
          <cell r="D72" t="str">
            <v>EXEC DIR, SECONDARY ED</v>
          </cell>
          <cell r="E72" t="str">
            <v>EXEMPT</v>
          </cell>
          <cell r="F72" t="str">
            <v>S</v>
          </cell>
          <cell r="G72">
            <v>232</v>
          </cell>
          <cell r="H72">
            <v>1111</v>
          </cell>
          <cell r="I72" t="str">
            <v>1150</v>
          </cell>
          <cell r="J72" t="str">
            <v>010</v>
          </cell>
          <cell r="K72" t="str">
            <v>1</v>
          </cell>
          <cell r="L72" t="str">
            <v>25</v>
          </cell>
          <cell r="M72" t="str">
            <v>Y</v>
          </cell>
          <cell r="N72" t="str">
            <v/>
          </cell>
          <cell r="O72" t="str">
            <v/>
          </cell>
          <cell r="P72" t="str">
            <v>4</v>
          </cell>
          <cell r="Q72" t="str">
            <v>MNTH</v>
          </cell>
          <cell r="R72" t="str">
            <v>ADMN</v>
          </cell>
        </row>
        <row r="73">
          <cell r="B73" t="str">
            <v>0237</v>
          </cell>
          <cell r="C73">
            <v>102</v>
          </cell>
          <cell r="D73" t="str">
            <v>EXEC DIR, OFFICE OF NEW SCHOOLS</v>
          </cell>
          <cell r="E73" t="str">
            <v>EXEMPT</v>
          </cell>
          <cell r="F73" t="str">
            <v>S</v>
          </cell>
          <cell r="G73">
            <v>235</v>
          </cell>
          <cell r="H73">
            <v>1111</v>
          </cell>
          <cell r="I73" t="str">
            <v>0120R</v>
          </cell>
          <cell r="J73" t="str">
            <v>060</v>
          </cell>
          <cell r="K73" t="str">
            <v/>
          </cell>
          <cell r="L73" t="str">
            <v/>
          </cell>
          <cell r="M73" t="str">
            <v>Y</v>
          </cell>
          <cell r="N73" t="str">
            <v/>
          </cell>
          <cell r="O73" t="str">
            <v/>
          </cell>
          <cell r="P73" t="str">
            <v>4</v>
          </cell>
          <cell r="Q73" t="str">
            <v>MNTH</v>
          </cell>
          <cell r="R73" t="str">
            <v>ADMN</v>
          </cell>
        </row>
        <row r="74">
          <cell r="B74" t="str">
            <v>0238</v>
          </cell>
          <cell r="C74">
            <v>102</v>
          </cell>
          <cell r="D74" t="str">
            <v>EXEC DIR, OFFICE OF SUPT</v>
          </cell>
          <cell r="E74" t="str">
            <v>EXEMPT</v>
          </cell>
          <cell r="F74" t="str">
            <v>S</v>
          </cell>
          <cell r="G74">
            <v>232</v>
          </cell>
          <cell r="H74">
            <v>1111</v>
          </cell>
          <cell r="I74" t="str">
            <v>1150</v>
          </cell>
          <cell r="J74" t="str">
            <v>010</v>
          </cell>
          <cell r="K74" t="str">
            <v>1</v>
          </cell>
          <cell r="L74" t="str">
            <v>25</v>
          </cell>
          <cell r="M74" t="str">
            <v>Y</v>
          </cell>
          <cell r="N74" t="str">
            <v/>
          </cell>
          <cell r="O74" t="str">
            <v/>
          </cell>
          <cell r="P74" t="str">
            <v>4</v>
          </cell>
          <cell r="Q74" t="str">
            <v>MNTH</v>
          </cell>
          <cell r="R74" t="str">
            <v>ADMN</v>
          </cell>
        </row>
        <row r="75">
          <cell r="B75" t="str">
            <v>0239</v>
          </cell>
          <cell r="C75">
            <v>105</v>
          </cell>
          <cell r="D75" t="str">
            <v>PRINCIPAL, ALTERNATIVE</v>
          </cell>
          <cell r="E75" t="str">
            <v>EXEMPT</v>
          </cell>
          <cell r="F75" t="str">
            <v>S</v>
          </cell>
          <cell r="G75">
            <v>233</v>
          </cell>
          <cell r="H75">
            <v>1111</v>
          </cell>
          <cell r="I75" t="str">
            <v>0130R</v>
          </cell>
          <cell r="J75" t="str">
            <v>030</v>
          </cell>
          <cell r="K75" t="str">
            <v/>
          </cell>
          <cell r="L75" t="str">
            <v/>
          </cell>
          <cell r="M75" t="str">
            <v>Y</v>
          </cell>
          <cell r="N75" t="str">
            <v/>
          </cell>
          <cell r="O75" t="str">
            <v/>
          </cell>
          <cell r="P75" t="str">
            <v>4</v>
          </cell>
          <cell r="Q75" t="str">
            <v>MNTH</v>
          </cell>
          <cell r="R75" t="str">
            <v>ADMN</v>
          </cell>
        </row>
        <row r="76">
          <cell r="B76" t="str">
            <v>0240</v>
          </cell>
          <cell r="C76">
            <v>105</v>
          </cell>
          <cell r="D76" t="str">
            <v>PRINCIPAL, EGOS II</v>
          </cell>
          <cell r="E76" t="str">
            <v>EXEMPT</v>
          </cell>
          <cell r="F76" t="str">
            <v>S</v>
          </cell>
          <cell r="G76">
            <v>232</v>
          </cell>
          <cell r="H76">
            <v>1111</v>
          </cell>
          <cell r="I76" t="str">
            <v>SOFFSTEP</v>
          </cell>
          <cell r="J76" t="str">
            <v>OFF</v>
          </cell>
          <cell r="K76" t="str">
            <v/>
          </cell>
          <cell r="L76" t="str">
            <v/>
          </cell>
          <cell r="M76" t="str">
            <v>Y</v>
          </cell>
          <cell r="N76" t="str">
            <v/>
          </cell>
          <cell r="O76" t="str">
            <v/>
          </cell>
          <cell r="P76" t="str">
            <v>4</v>
          </cell>
          <cell r="Q76" t="str">
            <v>MNTH</v>
          </cell>
          <cell r="R76" t="str">
            <v>ADMN</v>
          </cell>
        </row>
        <row r="77">
          <cell r="B77" t="str">
            <v>0241</v>
          </cell>
          <cell r="C77">
            <v>105</v>
          </cell>
          <cell r="D77" t="str">
            <v>PRINCIPAL, HIGH SCH LVL II</v>
          </cell>
          <cell r="E77" t="str">
            <v>EXEMPT</v>
          </cell>
          <cell r="F77" t="str">
            <v>S</v>
          </cell>
          <cell r="G77">
            <v>230</v>
          </cell>
          <cell r="H77">
            <v>1111</v>
          </cell>
          <cell r="I77" t="str">
            <v>0130R</v>
          </cell>
          <cell r="J77" t="str">
            <v>040</v>
          </cell>
          <cell r="K77" t="str">
            <v/>
          </cell>
          <cell r="L77" t="str">
            <v/>
          </cell>
          <cell r="M77" t="str">
            <v>N</v>
          </cell>
          <cell r="N77" t="str">
            <v/>
          </cell>
          <cell r="O77" t="str">
            <v/>
          </cell>
          <cell r="P77" t="str">
            <v>4</v>
          </cell>
          <cell r="Q77" t="str">
            <v>MNTH</v>
          </cell>
          <cell r="R77" t="str">
            <v>ADMN</v>
          </cell>
        </row>
        <row r="78">
          <cell r="B78" t="str">
            <v>0242</v>
          </cell>
          <cell r="C78">
            <v>0</v>
          </cell>
          <cell r="D78" t="str">
            <v>PRINCIPAL, SPECIAL ASSGN</v>
          </cell>
          <cell r="E78" t="str">
            <v>EXEMPT</v>
          </cell>
          <cell r="F78" t="str">
            <v>S</v>
          </cell>
          <cell r="G78">
            <v>235</v>
          </cell>
          <cell r="H78">
            <v>1111</v>
          </cell>
          <cell r="I78" t="str">
            <v>0130R</v>
          </cell>
          <cell r="J78" t="str">
            <v>030</v>
          </cell>
          <cell r="K78" t="str">
            <v/>
          </cell>
          <cell r="L78" t="str">
            <v/>
          </cell>
          <cell r="M78" t="str">
            <v>Y1</v>
          </cell>
          <cell r="N78" t="str">
            <v/>
          </cell>
          <cell r="O78" t="str">
            <v/>
          </cell>
          <cell r="P78" t="str">
            <v>4</v>
          </cell>
          <cell r="Q78" t="str">
            <v>MNTH</v>
          </cell>
          <cell r="R78" t="str">
            <v>ADMN</v>
          </cell>
        </row>
        <row r="79">
          <cell r="B79" t="str">
            <v>0243</v>
          </cell>
          <cell r="C79">
            <v>105</v>
          </cell>
          <cell r="D79" t="str">
            <v>PRINCIPAL, EGOS  I</v>
          </cell>
          <cell r="E79" t="str">
            <v>EXEMPT</v>
          </cell>
          <cell r="F79" t="str">
            <v>S</v>
          </cell>
          <cell r="G79">
            <v>235</v>
          </cell>
          <cell r="H79">
            <v>1111</v>
          </cell>
          <cell r="I79" t="str">
            <v>0125R</v>
          </cell>
          <cell r="J79" t="str">
            <v>060</v>
          </cell>
          <cell r="K79" t="str">
            <v/>
          </cell>
          <cell r="L79" t="str">
            <v/>
          </cell>
          <cell r="M79" t="str">
            <v>Y1</v>
          </cell>
          <cell r="N79" t="str">
            <v/>
          </cell>
          <cell r="O79" t="str">
            <v/>
          </cell>
          <cell r="P79" t="str">
            <v>4</v>
          </cell>
          <cell r="Q79" t="str">
            <v>MNTH</v>
          </cell>
          <cell r="R79" t="str">
            <v>ADMN</v>
          </cell>
        </row>
        <row r="80">
          <cell r="B80" t="str">
            <v>0244</v>
          </cell>
          <cell r="C80">
            <v>105</v>
          </cell>
          <cell r="D80" t="str">
            <v>PRINCIPAL, ELEMENTARY</v>
          </cell>
          <cell r="E80" t="str">
            <v>EXEMPT</v>
          </cell>
          <cell r="F80" t="str">
            <v>S</v>
          </cell>
          <cell r="G80">
            <v>207</v>
          </cell>
          <cell r="H80">
            <v>1111</v>
          </cell>
          <cell r="I80" t="str">
            <v>0130R</v>
          </cell>
          <cell r="J80" t="str">
            <v>010</v>
          </cell>
          <cell r="K80" t="str">
            <v/>
          </cell>
          <cell r="L80" t="str">
            <v/>
          </cell>
          <cell r="M80" t="str">
            <v>Y1</v>
          </cell>
          <cell r="N80" t="str">
            <v/>
          </cell>
          <cell r="O80" t="str">
            <v/>
          </cell>
          <cell r="P80" t="str">
            <v>4</v>
          </cell>
          <cell r="Q80" t="str">
            <v>MNTH</v>
          </cell>
          <cell r="R80" t="str">
            <v>ADMN</v>
          </cell>
        </row>
        <row r="81">
          <cell r="B81" t="str">
            <v>0244</v>
          </cell>
          <cell r="C81">
            <v>105</v>
          </cell>
          <cell r="D81" t="str">
            <v>PRINCIPAL, ELEMENTARY   (INTERIM)</v>
          </cell>
          <cell r="E81" t="str">
            <v>EXEMPT</v>
          </cell>
          <cell r="F81" t="str">
            <v>S</v>
          </cell>
          <cell r="G81">
            <v>207</v>
          </cell>
          <cell r="H81">
            <v>1111</v>
          </cell>
          <cell r="I81" t="str">
            <v>0130R</v>
          </cell>
          <cell r="J81" t="str">
            <v>010</v>
          </cell>
          <cell r="K81" t="str">
            <v/>
          </cell>
          <cell r="L81" t="str">
            <v/>
          </cell>
          <cell r="M81" t="str">
            <v>Y1</v>
          </cell>
          <cell r="N81" t="str">
            <v/>
          </cell>
          <cell r="O81" t="str">
            <v>INTERM</v>
          </cell>
          <cell r="P81" t="str">
            <v>4</v>
          </cell>
          <cell r="Q81" t="str">
            <v>MNTH</v>
          </cell>
          <cell r="R81" t="str">
            <v>ADMN</v>
          </cell>
        </row>
        <row r="82">
          <cell r="B82" t="str">
            <v>0245</v>
          </cell>
          <cell r="C82">
            <v>105</v>
          </cell>
          <cell r="D82" t="str">
            <v>PRINCIPAL, HIGH SCHOOL</v>
          </cell>
          <cell r="E82" t="str">
            <v>EXEMPT</v>
          </cell>
          <cell r="F82" t="str">
            <v>S</v>
          </cell>
          <cell r="G82">
            <v>233</v>
          </cell>
          <cell r="H82">
            <v>1111</v>
          </cell>
          <cell r="I82" t="str">
            <v>0130R</v>
          </cell>
          <cell r="J82" t="str">
            <v>030</v>
          </cell>
          <cell r="K82" t="str">
            <v/>
          </cell>
          <cell r="L82" t="str">
            <v/>
          </cell>
          <cell r="M82" t="str">
            <v>Y1</v>
          </cell>
          <cell r="N82" t="str">
            <v/>
          </cell>
          <cell r="O82" t="str">
            <v/>
          </cell>
          <cell r="P82" t="str">
            <v>4</v>
          </cell>
          <cell r="Q82" t="str">
            <v>MNTH</v>
          </cell>
          <cell r="R82" t="str">
            <v>ADMN</v>
          </cell>
        </row>
        <row r="83">
          <cell r="B83" t="str">
            <v>0245</v>
          </cell>
          <cell r="C83">
            <v>105</v>
          </cell>
          <cell r="D83" t="str">
            <v>PRINCIPAL, HIGH SCHOOL   (INTERIM)</v>
          </cell>
          <cell r="E83" t="str">
            <v>EXEMPT</v>
          </cell>
          <cell r="F83" t="str">
            <v>S</v>
          </cell>
          <cell r="G83">
            <v>233</v>
          </cell>
          <cell r="H83">
            <v>1111</v>
          </cell>
          <cell r="I83" t="str">
            <v>0130R</v>
          </cell>
          <cell r="J83" t="str">
            <v>030</v>
          </cell>
          <cell r="K83" t="str">
            <v/>
          </cell>
          <cell r="L83" t="str">
            <v/>
          </cell>
          <cell r="M83" t="str">
            <v>Y1</v>
          </cell>
          <cell r="N83" t="str">
            <v/>
          </cell>
          <cell r="O83" t="str">
            <v>INTERM</v>
          </cell>
          <cell r="P83" t="str">
            <v>4</v>
          </cell>
          <cell r="Q83" t="str">
            <v>MNTH</v>
          </cell>
          <cell r="R83" t="str">
            <v>ADMN</v>
          </cell>
        </row>
        <row r="84">
          <cell r="B84" t="str">
            <v>0246</v>
          </cell>
          <cell r="C84">
            <v>105</v>
          </cell>
          <cell r="D84" t="str">
            <v>PRINCIPAL, MIDDLE SCHOOL</v>
          </cell>
          <cell r="E84" t="str">
            <v>EXEMPT</v>
          </cell>
          <cell r="F84" t="str">
            <v>S</v>
          </cell>
          <cell r="G84">
            <v>223</v>
          </cell>
          <cell r="H84">
            <v>1111</v>
          </cell>
          <cell r="I84" t="str">
            <v>0130R</v>
          </cell>
          <cell r="J84" t="str">
            <v>020</v>
          </cell>
          <cell r="K84" t="str">
            <v/>
          </cell>
          <cell r="L84" t="str">
            <v/>
          </cell>
          <cell r="M84" t="str">
            <v>Y1</v>
          </cell>
          <cell r="N84" t="str">
            <v/>
          </cell>
          <cell r="O84" t="str">
            <v/>
          </cell>
          <cell r="P84" t="str">
            <v>4</v>
          </cell>
          <cell r="Q84" t="str">
            <v>MNTH</v>
          </cell>
          <cell r="R84" t="str">
            <v>ADMN</v>
          </cell>
        </row>
        <row r="85">
          <cell r="B85" t="str">
            <v>0246</v>
          </cell>
          <cell r="C85">
            <v>105</v>
          </cell>
          <cell r="D85" t="str">
            <v>PRINCIPAL, MIDDLE SCHOOL   (INTERIM)</v>
          </cell>
          <cell r="E85" t="str">
            <v>EXEMPT</v>
          </cell>
          <cell r="F85" t="str">
            <v>S</v>
          </cell>
          <cell r="G85">
            <v>223</v>
          </cell>
          <cell r="H85">
            <v>1111</v>
          </cell>
          <cell r="I85" t="str">
            <v>0130R</v>
          </cell>
          <cell r="J85" t="str">
            <v>020</v>
          </cell>
          <cell r="K85" t="str">
            <v/>
          </cell>
          <cell r="L85" t="str">
            <v/>
          </cell>
          <cell r="M85" t="str">
            <v>Y1</v>
          </cell>
          <cell r="N85" t="str">
            <v/>
          </cell>
          <cell r="O85" t="str">
            <v>INTERM</v>
          </cell>
          <cell r="P85" t="str">
            <v>4</v>
          </cell>
          <cell r="Q85" t="str">
            <v>MNTH</v>
          </cell>
          <cell r="R85" t="str">
            <v>ADMN</v>
          </cell>
        </row>
        <row r="86">
          <cell r="B86" t="str">
            <v>0247</v>
          </cell>
          <cell r="C86">
            <v>108</v>
          </cell>
          <cell r="D86" t="str">
            <v>ASSESSMENT &amp; TESTING ADMIN</v>
          </cell>
          <cell r="E86" t="str">
            <v>EXEMPT</v>
          </cell>
          <cell r="F86" t="str">
            <v>S</v>
          </cell>
          <cell r="G86">
            <v>232</v>
          </cell>
          <cell r="H86">
            <v>1111</v>
          </cell>
          <cell r="I86" t="str">
            <v>1403</v>
          </cell>
          <cell r="J86" t="str">
            <v>010</v>
          </cell>
          <cell r="K86" t="str">
            <v>32</v>
          </cell>
          <cell r="L86" t="str">
            <v>38</v>
          </cell>
          <cell r="M86" t="str">
            <v>Y</v>
          </cell>
          <cell r="N86" t="str">
            <v/>
          </cell>
          <cell r="O86" t="str">
            <v/>
          </cell>
          <cell r="P86" t="str">
            <v>4</v>
          </cell>
          <cell r="Q86" t="str">
            <v>MNTH</v>
          </cell>
          <cell r="R86" t="str">
            <v>NONE</v>
          </cell>
        </row>
        <row r="87">
          <cell r="B87" t="str">
            <v>0248</v>
          </cell>
          <cell r="C87">
            <v>108</v>
          </cell>
          <cell r="D87" t="str">
            <v>MGR OF PRJCTS-ASMT &amp; TEST</v>
          </cell>
          <cell r="E87" t="str">
            <v>EXEMPT</v>
          </cell>
          <cell r="F87" t="str">
            <v>S</v>
          </cell>
          <cell r="G87">
            <v>235</v>
          </cell>
          <cell r="H87">
            <v>1111</v>
          </cell>
          <cell r="I87" t="str">
            <v>1403</v>
          </cell>
          <cell r="J87" t="str">
            <v>010</v>
          </cell>
          <cell r="K87" t="str">
            <v>18</v>
          </cell>
          <cell r="L87" t="str">
            <v>27</v>
          </cell>
          <cell r="M87" t="str">
            <v>Y</v>
          </cell>
          <cell r="N87" t="str">
            <v/>
          </cell>
          <cell r="O87" t="str">
            <v/>
          </cell>
          <cell r="P87" t="str">
            <v>4</v>
          </cell>
          <cell r="Q87" t="str">
            <v>MNTH</v>
          </cell>
          <cell r="R87" t="str">
            <v>NONE</v>
          </cell>
        </row>
        <row r="88">
          <cell r="B88" t="str">
            <v>0249</v>
          </cell>
          <cell r="C88">
            <v>324</v>
          </cell>
          <cell r="D88" t="str">
            <v>PROJECT MANAGER</v>
          </cell>
          <cell r="E88" t="str">
            <v>EXEMPT</v>
          </cell>
          <cell r="F88" t="str">
            <v>S</v>
          </cell>
          <cell r="G88">
            <v>235</v>
          </cell>
          <cell r="H88">
            <v>1111</v>
          </cell>
          <cell r="I88" t="str">
            <v>1501</v>
          </cell>
          <cell r="J88" t="str">
            <v>010</v>
          </cell>
          <cell r="K88" t="str">
            <v>20</v>
          </cell>
          <cell r="L88" t="str">
            <v>35</v>
          </cell>
          <cell r="M88" t="str">
            <v>Y</v>
          </cell>
          <cell r="N88" t="str">
            <v/>
          </cell>
          <cell r="O88" t="str">
            <v/>
          </cell>
          <cell r="P88" t="str">
            <v>4</v>
          </cell>
          <cell r="Q88" t="str">
            <v>MNTH</v>
          </cell>
          <cell r="R88" t="str">
            <v>NONE</v>
          </cell>
        </row>
        <row r="89">
          <cell r="B89" t="str">
            <v>0250</v>
          </cell>
          <cell r="C89">
            <v>103</v>
          </cell>
          <cell r="D89" t="str">
            <v>EXEC DIR, TRANSPORTATION</v>
          </cell>
          <cell r="E89" t="str">
            <v>EXEMPT</v>
          </cell>
          <cell r="F89" t="str">
            <v>S</v>
          </cell>
          <cell r="G89">
            <v>235</v>
          </cell>
          <cell r="H89">
            <v>1111</v>
          </cell>
          <cell r="I89" t="str">
            <v>0120R</v>
          </cell>
          <cell r="J89" t="str">
            <v>060</v>
          </cell>
          <cell r="K89" t="str">
            <v/>
          </cell>
          <cell r="L89" t="str">
            <v/>
          </cell>
          <cell r="M89" t="str">
            <v>Y</v>
          </cell>
          <cell r="N89" t="str">
            <v/>
          </cell>
          <cell r="O89" t="str">
            <v/>
          </cell>
          <cell r="P89" t="str">
            <v>4</v>
          </cell>
          <cell r="Q89" t="str">
            <v>MNTH</v>
          </cell>
          <cell r="R89" t="str">
            <v>ADMN</v>
          </cell>
        </row>
        <row r="90">
          <cell r="B90" t="str">
            <v>0251</v>
          </cell>
          <cell r="C90">
            <v>103</v>
          </cell>
          <cell r="D90" t="str">
            <v>EXEC DIR, HUMAN RESOURCES</v>
          </cell>
          <cell r="E90" t="str">
            <v>EXEMPT</v>
          </cell>
          <cell r="F90" t="str">
            <v>S</v>
          </cell>
          <cell r="G90">
            <v>235</v>
          </cell>
          <cell r="H90">
            <v>1111</v>
          </cell>
          <cell r="I90" t="str">
            <v>0120R</v>
          </cell>
          <cell r="J90" t="str">
            <v>060</v>
          </cell>
          <cell r="K90" t="str">
            <v/>
          </cell>
          <cell r="L90" t="str">
            <v/>
          </cell>
          <cell r="M90" t="str">
            <v>Y</v>
          </cell>
          <cell r="N90" t="str">
            <v/>
          </cell>
          <cell r="O90" t="str">
            <v/>
          </cell>
          <cell r="P90" t="str">
            <v>4</v>
          </cell>
          <cell r="Q90" t="str">
            <v>MNTH</v>
          </cell>
          <cell r="R90" t="str">
            <v>ADMN</v>
          </cell>
        </row>
        <row r="91">
          <cell r="B91" t="str">
            <v>0252</v>
          </cell>
          <cell r="C91">
            <v>103</v>
          </cell>
          <cell r="D91" t="str">
            <v>EXEC DIR, FACILITY MGMT</v>
          </cell>
          <cell r="E91" t="str">
            <v>EXEMPT</v>
          </cell>
          <cell r="F91" t="str">
            <v>S</v>
          </cell>
          <cell r="G91">
            <v>235</v>
          </cell>
          <cell r="H91">
            <v>1111</v>
          </cell>
          <cell r="I91" t="str">
            <v>0120R</v>
          </cell>
          <cell r="J91" t="str">
            <v>060</v>
          </cell>
          <cell r="K91" t="str">
            <v/>
          </cell>
          <cell r="L91" t="str">
            <v/>
          </cell>
          <cell r="M91" t="str">
            <v>Y</v>
          </cell>
          <cell r="N91" t="str">
            <v/>
          </cell>
          <cell r="O91" t="str">
            <v/>
          </cell>
          <cell r="P91" t="str">
            <v>4</v>
          </cell>
          <cell r="Q91" t="str">
            <v>MNTH</v>
          </cell>
          <cell r="R91" t="str">
            <v>ADMN</v>
          </cell>
        </row>
        <row r="92">
          <cell r="B92" t="str">
            <v>0254</v>
          </cell>
          <cell r="C92">
            <v>104</v>
          </cell>
          <cell r="D92" t="str">
            <v>EXEC DIR, CURR/INSTRC SVCS</v>
          </cell>
          <cell r="E92" t="str">
            <v>EXEMPT</v>
          </cell>
          <cell r="F92" t="str">
            <v>S</v>
          </cell>
          <cell r="G92">
            <v>235</v>
          </cell>
          <cell r="H92">
            <v>1111</v>
          </cell>
          <cell r="I92" t="str">
            <v>0120R</v>
          </cell>
          <cell r="J92" t="str">
            <v>060</v>
          </cell>
          <cell r="K92" t="str">
            <v/>
          </cell>
          <cell r="L92" t="str">
            <v/>
          </cell>
          <cell r="M92" t="str">
            <v>Y</v>
          </cell>
          <cell r="N92" t="str">
            <v/>
          </cell>
          <cell r="O92" t="str">
            <v/>
          </cell>
          <cell r="P92" t="str">
            <v>4</v>
          </cell>
          <cell r="Q92" t="str">
            <v>MNTH</v>
          </cell>
          <cell r="R92" t="str">
            <v>ADMN</v>
          </cell>
        </row>
        <row r="93">
          <cell r="B93" t="str">
            <v>0255</v>
          </cell>
          <cell r="C93">
            <v>103</v>
          </cell>
          <cell r="D93" t="str">
            <v>EXEC DIR, HUMAN RESOURCES</v>
          </cell>
          <cell r="E93" t="str">
            <v>EXEMPT</v>
          </cell>
          <cell r="F93" t="str">
            <v>S</v>
          </cell>
          <cell r="G93">
            <v>232</v>
          </cell>
          <cell r="H93">
            <v>1111</v>
          </cell>
          <cell r="I93" t="str">
            <v>0120R</v>
          </cell>
          <cell r="J93" t="str">
            <v>060</v>
          </cell>
          <cell r="K93" t="str">
            <v/>
          </cell>
          <cell r="L93" t="str">
            <v/>
          </cell>
          <cell r="M93" t="str">
            <v>Y</v>
          </cell>
          <cell r="N93" t="str">
            <v/>
          </cell>
          <cell r="O93" t="str">
            <v/>
          </cell>
          <cell r="P93" t="str">
            <v>4</v>
          </cell>
          <cell r="Q93" t="str">
            <v>MNTH</v>
          </cell>
          <cell r="R93" t="str">
            <v>ADMN</v>
          </cell>
        </row>
        <row r="94">
          <cell r="B94" t="str">
            <v>0256</v>
          </cell>
          <cell r="C94">
            <v>104</v>
          </cell>
          <cell r="D94" t="str">
            <v>EXEC DIR, STUDENT SERVICES</v>
          </cell>
          <cell r="E94" t="str">
            <v>EXEMPT</v>
          </cell>
          <cell r="F94" t="str">
            <v>S</v>
          </cell>
          <cell r="G94">
            <v>235</v>
          </cell>
          <cell r="H94">
            <v>1111</v>
          </cell>
          <cell r="I94" t="str">
            <v>0120R</v>
          </cell>
          <cell r="J94" t="str">
            <v>060</v>
          </cell>
          <cell r="K94" t="str">
            <v/>
          </cell>
          <cell r="L94" t="str">
            <v/>
          </cell>
          <cell r="M94" t="str">
            <v>Y</v>
          </cell>
          <cell r="N94" t="str">
            <v/>
          </cell>
          <cell r="O94" t="str">
            <v/>
          </cell>
          <cell r="P94" t="str">
            <v>4</v>
          </cell>
          <cell r="Q94" t="str">
            <v>MNTH</v>
          </cell>
          <cell r="R94" t="str">
            <v>ADMN</v>
          </cell>
        </row>
        <row r="95">
          <cell r="B95" t="str">
            <v>0257</v>
          </cell>
          <cell r="C95">
            <v>103</v>
          </cell>
          <cell r="D95" t="str">
            <v>DIVERSITY COORDINATOR</v>
          </cell>
          <cell r="E95" t="str">
            <v>EXEMPT</v>
          </cell>
          <cell r="F95" t="str">
            <v>S</v>
          </cell>
          <cell r="G95">
            <v>235</v>
          </cell>
          <cell r="H95">
            <v>1111</v>
          </cell>
          <cell r="I95" t="str">
            <v>0120R</v>
          </cell>
          <cell r="J95" t="str">
            <v>050</v>
          </cell>
          <cell r="K95" t="str">
            <v/>
          </cell>
          <cell r="L95" t="str">
            <v/>
          </cell>
          <cell r="M95" t="str">
            <v>Y</v>
          </cell>
          <cell r="N95" t="str">
            <v/>
          </cell>
          <cell r="O95" t="str">
            <v/>
          </cell>
          <cell r="P95" t="str">
            <v>4</v>
          </cell>
          <cell r="Q95" t="str">
            <v>MNTH</v>
          </cell>
          <cell r="R95" t="str">
            <v>ADMN</v>
          </cell>
        </row>
        <row r="96">
          <cell r="B96" t="str">
            <v>0258</v>
          </cell>
          <cell r="C96">
            <v>104</v>
          </cell>
          <cell r="D96" t="str">
            <v>DIR, DEPT ENG LANG ACQUIS</v>
          </cell>
          <cell r="E96" t="str">
            <v>EXEMPT</v>
          </cell>
          <cell r="F96" t="str">
            <v>S</v>
          </cell>
          <cell r="G96">
            <v>235</v>
          </cell>
          <cell r="H96">
            <v>1111</v>
          </cell>
          <cell r="I96" t="str">
            <v>0120R</v>
          </cell>
          <cell r="J96" t="str">
            <v>050</v>
          </cell>
          <cell r="K96" t="str">
            <v/>
          </cell>
          <cell r="L96" t="str">
            <v/>
          </cell>
          <cell r="M96" t="str">
            <v>Y</v>
          </cell>
          <cell r="N96" t="str">
            <v/>
          </cell>
          <cell r="O96" t="str">
            <v/>
          </cell>
          <cell r="P96" t="str">
            <v>4</v>
          </cell>
          <cell r="Q96" t="str">
            <v>MNTH</v>
          </cell>
          <cell r="R96" t="str">
            <v>ADMN</v>
          </cell>
        </row>
        <row r="97">
          <cell r="B97" t="str">
            <v>0260</v>
          </cell>
          <cell r="C97">
            <v>103</v>
          </cell>
          <cell r="D97" t="str">
            <v>EXEC DIR, FOOD SERVICES</v>
          </cell>
          <cell r="E97" t="str">
            <v>EXEMPT</v>
          </cell>
          <cell r="F97" t="str">
            <v>S</v>
          </cell>
          <cell r="G97">
            <v>235</v>
          </cell>
          <cell r="H97">
            <v>1111</v>
          </cell>
          <cell r="I97" t="str">
            <v>0120R</v>
          </cell>
          <cell r="J97" t="str">
            <v>060</v>
          </cell>
          <cell r="K97" t="str">
            <v/>
          </cell>
          <cell r="L97" t="str">
            <v/>
          </cell>
          <cell r="M97" t="str">
            <v>Y</v>
          </cell>
          <cell r="N97" t="str">
            <v/>
          </cell>
          <cell r="O97" t="str">
            <v/>
          </cell>
          <cell r="P97" t="str">
            <v>4</v>
          </cell>
          <cell r="Q97" t="str">
            <v>MNTH</v>
          </cell>
          <cell r="R97" t="str">
            <v>ADMN</v>
          </cell>
        </row>
        <row r="98">
          <cell r="B98" t="str">
            <v>0261</v>
          </cell>
          <cell r="C98">
            <v>103</v>
          </cell>
          <cell r="D98" t="str">
            <v>DIRECTOR</v>
          </cell>
          <cell r="E98" t="str">
            <v>EXEMPT</v>
          </cell>
          <cell r="F98" t="str">
            <v>S</v>
          </cell>
          <cell r="G98">
            <v>235</v>
          </cell>
          <cell r="H98">
            <v>1111</v>
          </cell>
          <cell r="I98" t="str">
            <v>0120R</v>
          </cell>
          <cell r="J98" t="str">
            <v>050</v>
          </cell>
          <cell r="K98" t="str">
            <v/>
          </cell>
          <cell r="L98" t="str">
            <v/>
          </cell>
          <cell r="M98" t="str">
            <v>Y</v>
          </cell>
          <cell r="N98" t="str">
            <v/>
          </cell>
          <cell r="O98" t="str">
            <v/>
          </cell>
          <cell r="P98" t="str">
            <v>4</v>
          </cell>
          <cell r="Q98" t="str">
            <v>MNTH</v>
          </cell>
          <cell r="R98" t="str">
            <v>ADMN</v>
          </cell>
        </row>
        <row r="99">
          <cell r="B99" t="str">
            <v>0262</v>
          </cell>
          <cell r="C99">
            <v>104</v>
          </cell>
          <cell r="D99" t="str">
            <v>EXEC DIR, ASSESSMT/TESTING</v>
          </cell>
          <cell r="E99" t="str">
            <v>EXEMPT</v>
          </cell>
          <cell r="F99" t="str">
            <v>S</v>
          </cell>
          <cell r="G99">
            <v>232</v>
          </cell>
          <cell r="H99">
            <v>1111</v>
          </cell>
          <cell r="I99" t="str">
            <v>0120R</v>
          </cell>
          <cell r="J99" t="str">
            <v>060</v>
          </cell>
          <cell r="K99" t="str">
            <v/>
          </cell>
          <cell r="L99" t="str">
            <v/>
          </cell>
          <cell r="M99" t="str">
            <v>Y</v>
          </cell>
          <cell r="N99" t="str">
            <v/>
          </cell>
          <cell r="O99" t="str">
            <v/>
          </cell>
          <cell r="P99" t="str">
            <v>4</v>
          </cell>
          <cell r="Q99" t="str">
            <v>MNTH</v>
          </cell>
          <cell r="R99" t="str">
            <v>ADMN</v>
          </cell>
        </row>
        <row r="100">
          <cell r="B100" t="str">
            <v>0263</v>
          </cell>
          <cell r="C100">
            <v>103</v>
          </cell>
          <cell r="D100" t="str">
            <v>EXEC DIR, COMM ENGAGEMENT</v>
          </cell>
          <cell r="E100" t="str">
            <v>EXEMPT</v>
          </cell>
          <cell r="F100" t="str">
            <v>S</v>
          </cell>
          <cell r="G100">
            <v>235</v>
          </cell>
          <cell r="H100">
            <v>1111</v>
          </cell>
          <cell r="I100" t="str">
            <v>0120R</v>
          </cell>
          <cell r="J100" t="str">
            <v>060</v>
          </cell>
          <cell r="K100" t="str">
            <v/>
          </cell>
          <cell r="L100" t="str">
            <v/>
          </cell>
          <cell r="M100" t="str">
            <v>Y</v>
          </cell>
          <cell r="N100" t="str">
            <v/>
          </cell>
          <cell r="O100" t="str">
            <v/>
          </cell>
          <cell r="P100" t="str">
            <v>4</v>
          </cell>
          <cell r="Q100" t="str">
            <v>MNTH</v>
          </cell>
          <cell r="R100" t="str">
            <v>ADMN</v>
          </cell>
        </row>
        <row r="101">
          <cell r="B101" t="str">
            <v>0264</v>
          </cell>
          <cell r="C101">
            <v>103</v>
          </cell>
          <cell r="D101" t="str">
            <v>DIR, ATHLETICS</v>
          </cell>
          <cell r="E101" t="str">
            <v>EXEMPT</v>
          </cell>
          <cell r="F101" t="str">
            <v>S</v>
          </cell>
          <cell r="G101">
            <v>235</v>
          </cell>
          <cell r="H101">
            <v>1111</v>
          </cell>
          <cell r="I101" t="str">
            <v>0120R</v>
          </cell>
          <cell r="J101" t="str">
            <v>050</v>
          </cell>
          <cell r="K101" t="str">
            <v/>
          </cell>
          <cell r="L101" t="str">
            <v/>
          </cell>
          <cell r="M101" t="str">
            <v>Y</v>
          </cell>
          <cell r="N101" t="str">
            <v/>
          </cell>
          <cell r="O101" t="str">
            <v/>
          </cell>
          <cell r="P101" t="str">
            <v>4</v>
          </cell>
          <cell r="Q101" t="str">
            <v>MNTH</v>
          </cell>
          <cell r="R101" t="str">
            <v>ADMN</v>
          </cell>
        </row>
        <row r="102">
          <cell r="B102" t="str">
            <v>0265</v>
          </cell>
          <cell r="C102">
            <v>103</v>
          </cell>
          <cell r="D102" t="str">
            <v>DIR, ACADEMIC OPERATIONS</v>
          </cell>
          <cell r="E102" t="str">
            <v>EXEMPT</v>
          </cell>
          <cell r="F102" t="str">
            <v>S</v>
          </cell>
          <cell r="G102">
            <v>235</v>
          </cell>
          <cell r="H102">
            <v>1111</v>
          </cell>
          <cell r="I102" t="str">
            <v>0120R</v>
          </cell>
          <cell r="J102" t="str">
            <v>050</v>
          </cell>
          <cell r="K102" t="str">
            <v/>
          </cell>
          <cell r="L102" t="str">
            <v/>
          </cell>
          <cell r="M102" t="str">
            <v>Y</v>
          </cell>
          <cell r="N102" t="str">
            <v/>
          </cell>
          <cell r="O102" t="str">
            <v/>
          </cell>
          <cell r="P102" t="str">
            <v>4</v>
          </cell>
          <cell r="Q102" t="str">
            <v>MNTH</v>
          </cell>
          <cell r="R102" t="str">
            <v>ADMN</v>
          </cell>
        </row>
        <row r="103">
          <cell r="B103" t="str">
            <v>0266</v>
          </cell>
          <cell r="C103">
            <v>103</v>
          </cell>
          <cell r="D103" t="str">
            <v>DIR, EGOS</v>
          </cell>
          <cell r="E103" t="str">
            <v>EXEMPT</v>
          </cell>
          <cell r="F103" t="str">
            <v>S</v>
          </cell>
          <cell r="G103">
            <v>223</v>
          </cell>
          <cell r="H103">
            <v>1111</v>
          </cell>
          <cell r="I103" t="str">
            <v>0125R</v>
          </cell>
          <cell r="J103" t="str">
            <v>020</v>
          </cell>
          <cell r="K103" t="str">
            <v/>
          </cell>
          <cell r="L103" t="str">
            <v/>
          </cell>
          <cell r="M103" t="str">
            <v>Y</v>
          </cell>
          <cell r="N103" t="str">
            <v/>
          </cell>
          <cell r="O103" t="str">
            <v/>
          </cell>
          <cell r="P103" t="str">
            <v>4</v>
          </cell>
          <cell r="Q103" t="str">
            <v>MNTH</v>
          </cell>
          <cell r="R103" t="str">
            <v>ADMN</v>
          </cell>
        </row>
        <row r="104">
          <cell r="B104" t="str">
            <v>0267</v>
          </cell>
          <cell r="C104">
            <v>103</v>
          </cell>
          <cell r="D104" t="str">
            <v>DIR, ALTERNATIVE EDUCATION</v>
          </cell>
          <cell r="E104" t="str">
            <v>EXEMPT</v>
          </cell>
          <cell r="F104" t="str">
            <v>S</v>
          </cell>
          <cell r="G104">
            <v>235</v>
          </cell>
          <cell r="H104">
            <v>1111</v>
          </cell>
          <cell r="I104" t="str">
            <v>0120R</v>
          </cell>
          <cell r="J104" t="str">
            <v>050</v>
          </cell>
          <cell r="K104" t="str">
            <v/>
          </cell>
          <cell r="L104" t="str">
            <v/>
          </cell>
          <cell r="M104" t="str">
            <v>Y</v>
          </cell>
          <cell r="N104" t="str">
            <v/>
          </cell>
          <cell r="O104" t="str">
            <v/>
          </cell>
          <cell r="P104" t="str">
            <v>4</v>
          </cell>
          <cell r="Q104" t="str">
            <v>MNTH</v>
          </cell>
          <cell r="R104" t="str">
            <v>ADMN</v>
          </cell>
        </row>
        <row r="105">
          <cell r="B105" t="str">
            <v>0268</v>
          </cell>
          <cell r="C105">
            <v>103</v>
          </cell>
          <cell r="D105" t="str">
            <v>CHIEF OF SECURITY</v>
          </cell>
          <cell r="E105" t="str">
            <v>EXEMPT</v>
          </cell>
          <cell r="F105" t="str">
            <v>S</v>
          </cell>
          <cell r="G105">
            <v>235</v>
          </cell>
          <cell r="H105">
            <v>1111</v>
          </cell>
          <cell r="I105" t="str">
            <v>0120R</v>
          </cell>
          <cell r="J105" t="str">
            <v>050</v>
          </cell>
          <cell r="K105" t="str">
            <v/>
          </cell>
          <cell r="L105" t="str">
            <v/>
          </cell>
          <cell r="M105" t="str">
            <v>Y</v>
          </cell>
          <cell r="N105" t="str">
            <v/>
          </cell>
          <cell r="O105" t="str">
            <v/>
          </cell>
          <cell r="P105" t="str">
            <v>4</v>
          </cell>
          <cell r="Q105" t="str">
            <v>MNTH</v>
          </cell>
          <cell r="R105" t="str">
            <v>ADMN</v>
          </cell>
        </row>
        <row r="106">
          <cell r="B106" t="str">
            <v>0269</v>
          </cell>
          <cell r="C106">
            <v>107</v>
          </cell>
          <cell r="D106" t="str">
            <v>DIR, SPEC ED/STAFF RELAT</v>
          </cell>
          <cell r="E106" t="str">
            <v>EXEMPT</v>
          </cell>
          <cell r="F106" t="str">
            <v>S</v>
          </cell>
          <cell r="G106">
            <v>232</v>
          </cell>
          <cell r="H106">
            <v>1111</v>
          </cell>
          <cell r="I106" t="str">
            <v>0120R</v>
          </cell>
          <cell r="J106" t="str">
            <v>050</v>
          </cell>
          <cell r="K106" t="str">
            <v/>
          </cell>
          <cell r="L106" t="str">
            <v/>
          </cell>
          <cell r="M106" t="str">
            <v>Y</v>
          </cell>
          <cell r="N106" t="str">
            <v/>
          </cell>
          <cell r="O106" t="str">
            <v/>
          </cell>
          <cell r="P106" t="str">
            <v>4</v>
          </cell>
          <cell r="Q106" t="str">
            <v>MNTH</v>
          </cell>
          <cell r="R106" t="str">
            <v>ADMN</v>
          </cell>
        </row>
        <row r="107">
          <cell r="B107" t="str">
            <v>0270</v>
          </cell>
          <cell r="C107">
            <v>107</v>
          </cell>
          <cell r="D107" t="str">
            <v>DIR, SPECIAL EDUCATION</v>
          </cell>
          <cell r="E107" t="str">
            <v>EXEMPT</v>
          </cell>
          <cell r="F107" t="str">
            <v>S</v>
          </cell>
          <cell r="G107">
            <v>235</v>
          </cell>
          <cell r="H107">
            <v>1111</v>
          </cell>
          <cell r="I107" t="str">
            <v>0120R</v>
          </cell>
          <cell r="J107" t="str">
            <v>050</v>
          </cell>
          <cell r="K107" t="str">
            <v/>
          </cell>
          <cell r="L107" t="str">
            <v/>
          </cell>
          <cell r="M107" t="str">
            <v>Y</v>
          </cell>
          <cell r="N107" t="str">
            <v/>
          </cell>
          <cell r="O107" t="str">
            <v/>
          </cell>
          <cell r="P107" t="str">
            <v>4</v>
          </cell>
          <cell r="Q107" t="str">
            <v>MNTH</v>
          </cell>
          <cell r="R107" t="str">
            <v>ADMN</v>
          </cell>
        </row>
        <row r="108">
          <cell r="B108" t="str">
            <v>0271</v>
          </cell>
          <cell r="C108">
            <v>103</v>
          </cell>
          <cell r="D108" t="str">
            <v>DIR, PRVNTN &amp; INTRVNT INIT</v>
          </cell>
          <cell r="E108" t="str">
            <v>EXEMPT</v>
          </cell>
          <cell r="F108" t="str">
            <v>S</v>
          </cell>
          <cell r="G108">
            <v>235</v>
          </cell>
          <cell r="H108">
            <v>1111</v>
          </cell>
          <cell r="I108" t="str">
            <v>0120R</v>
          </cell>
          <cell r="J108" t="str">
            <v>050</v>
          </cell>
          <cell r="K108" t="str">
            <v/>
          </cell>
          <cell r="L108" t="str">
            <v/>
          </cell>
          <cell r="M108" t="str">
            <v>Y</v>
          </cell>
          <cell r="N108" t="str">
            <v/>
          </cell>
          <cell r="O108" t="str">
            <v/>
          </cell>
          <cell r="P108" t="str">
            <v>4</v>
          </cell>
          <cell r="Q108" t="str">
            <v>MNTH</v>
          </cell>
          <cell r="R108" t="str">
            <v>ADMN</v>
          </cell>
        </row>
        <row r="109">
          <cell r="B109" t="str">
            <v>0272</v>
          </cell>
          <cell r="C109">
            <v>345</v>
          </cell>
          <cell r="D109" t="str">
            <v>DIR, COMM/MULTICULT OUTRCH</v>
          </cell>
          <cell r="E109" t="str">
            <v>EXEMPT</v>
          </cell>
          <cell r="F109" t="str">
            <v>S</v>
          </cell>
          <cell r="G109">
            <v>235</v>
          </cell>
          <cell r="H109">
            <v>1111</v>
          </cell>
          <cell r="I109" t="str">
            <v>0120R</v>
          </cell>
          <cell r="J109" t="str">
            <v>050</v>
          </cell>
          <cell r="K109" t="str">
            <v/>
          </cell>
          <cell r="L109" t="str">
            <v/>
          </cell>
          <cell r="M109" t="str">
            <v>Y</v>
          </cell>
          <cell r="N109" t="str">
            <v/>
          </cell>
          <cell r="O109" t="str">
            <v/>
          </cell>
          <cell r="P109" t="str">
            <v>4</v>
          </cell>
          <cell r="Q109" t="str">
            <v>MNTH</v>
          </cell>
          <cell r="R109" t="str">
            <v>ADMN</v>
          </cell>
        </row>
        <row r="110">
          <cell r="B110" t="str">
            <v>0273</v>
          </cell>
          <cell r="C110">
            <v>103</v>
          </cell>
          <cell r="D110" t="str">
            <v>DIR, EARLY CHILD EDUC</v>
          </cell>
          <cell r="E110" t="str">
            <v>EXEMPT</v>
          </cell>
          <cell r="F110" t="str">
            <v>S</v>
          </cell>
          <cell r="G110">
            <v>235</v>
          </cell>
          <cell r="H110">
            <v>1111</v>
          </cell>
          <cell r="I110" t="str">
            <v>0120R</v>
          </cell>
          <cell r="J110" t="str">
            <v>050</v>
          </cell>
          <cell r="K110" t="str">
            <v/>
          </cell>
          <cell r="L110" t="str">
            <v/>
          </cell>
          <cell r="M110" t="str">
            <v>Y</v>
          </cell>
          <cell r="N110" t="str">
            <v/>
          </cell>
          <cell r="O110" t="str">
            <v/>
          </cell>
          <cell r="P110" t="str">
            <v>4</v>
          </cell>
          <cell r="Q110" t="str">
            <v>MNTH</v>
          </cell>
          <cell r="R110" t="str">
            <v>ADMN</v>
          </cell>
        </row>
        <row r="111">
          <cell r="B111" t="str">
            <v>0274</v>
          </cell>
          <cell r="C111">
            <v>107</v>
          </cell>
          <cell r="D111" t="str">
            <v>DIR, FEDERAL PROJECTS</v>
          </cell>
          <cell r="E111" t="str">
            <v>EXEMPT</v>
          </cell>
          <cell r="F111" t="str">
            <v>S</v>
          </cell>
          <cell r="G111">
            <v>232</v>
          </cell>
          <cell r="H111">
            <v>1111</v>
          </cell>
          <cell r="I111" t="str">
            <v>1152</v>
          </cell>
          <cell r="J111" t="str">
            <v>010</v>
          </cell>
          <cell r="K111" t="str">
            <v>1</v>
          </cell>
          <cell r="L111" t="str">
            <v>25</v>
          </cell>
          <cell r="M111" t="str">
            <v>Y</v>
          </cell>
          <cell r="N111" t="str">
            <v/>
          </cell>
          <cell r="O111" t="str">
            <v/>
          </cell>
          <cell r="P111" t="str">
            <v>4</v>
          </cell>
          <cell r="Q111" t="str">
            <v>MNTH</v>
          </cell>
          <cell r="R111" t="str">
            <v>ADMN</v>
          </cell>
        </row>
        <row r="112">
          <cell r="B112" t="str">
            <v>0275</v>
          </cell>
          <cell r="C112">
            <v>103</v>
          </cell>
          <cell r="D112" t="str">
            <v>DIR, DISTANCE LEARNING</v>
          </cell>
          <cell r="E112" t="str">
            <v>EXEMPT</v>
          </cell>
          <cell r="F112" t="str">
            <v>S</v>
          </cell>
          <cell r="G112">
            <v>235</v>
          </cell>
          <cell r="H112">
            <v>1111</v>
          </cell>
          <cell r="I112" t="str">
            <v>0120R</v>
          </cell>
          <cell r="J112" t="str">
            <v>050</v>
          </cell>
          <cell r="K112" t="str">
            <v/>
          </cell>
          <cell r="L112" t="str">
            <v/>
          </cell>
          <cell r="M112" t="str">
            <v>Y</v>
          </cell>
          <cell r="N112" t="str">
            <v/>
          </cell>
          <cell r="O112" t="str">
            <v/>
          </cell>
          <cell r="P112" t="str">
            <v>4</v>
          </cell>
          <cell r="Q112" t="str">
            <v>MNTH</v>
          </cell>
          <cell r="R112" t="str">
            <v>ADMN</v>
          </cell>
        </row>
        <row r="113">
          <cell r="B113" t="str">
            <v>0276</v>
          </cell>
          <cell r="C113">
            <v>357</v>
          </cell>
          <cell r="D113" t="str">
            <v>DIR, GENL OBLIG BOND PROJ</v>
          </cell>
          <cell r="E113" t="str">
            <v>EXEMPT</v>
          </cell>
          <cell r="F113" t="str">
            <v>S</v>
          </cell>
          <cell r="G113">
            <v>232</v>
          </cell>
          <cell r="H113">
            <v>1111</v>
          </cell>
          <cell r="I113" t="str">
            <v>1152</v>
          </cell>
          <cell r="J113" t="str">
            <v>010</v>
          </cell>
          <cell r="K113" t="str">
            <v>1</v>
          </cell>
          <cell r="L113" t="str">
            <v>25</v>
          </cell>
          <cell r="M113" t="str">
            <v>Y</v>
          </cell>
          <cell r="N113" t="str">
            <v/>
          </cell>
          <cell r="O113" t="str">
            <v/>
          </cell>
          <cell r="P113" t="str">
            <v>4</v>
          </cell>
          <cell r="Q113" t="str">
            <v>MNTH</v>
          </cell>
          <cell r="R113" t="str">
            <v>ADMN</v>
          </cell>
        </row>
        <row r="114">
          <cell r="B114" t="str">
            <v>0277</v>
          </cell>
          <cell r="C114">
            <v>0</v>
          </cell>
          <cell r="D114" t="str">
            <v>DIR, DISTANCE LEARNING</v>
          </cell>
          <cell r="E114" t="str">
            <v>EXEMPT</v>
          </cell>
          <cell r="F114" t="str">
            <v>S</v>
          </cell>
          <cell r="G114">
            <v>235</v>
          </cell>
          <cell r="H114">
            <v>1111</v>
          </cell>
          <cell r="I114" t="str">
            <v>0120R</v>
          </cell>
          <cell r="J114" t="str">
            <v>050</v>
          </cell>
          <cell r="K114" t="str">
            <v/>
          </cell>
          <cell r="L114" t="str">
            <v/>
          </cell>
          <cell r="M114" t="str">
            <v>Y</v>
          </cell>
          <cell r="N114" t="str">
            <v/>
          </cell>
          <cell r="O114" t="str">
            <v/>
          </cell>
          <cell r="P114" t="str">
            <v>4</v>
          </cell>
          <cell r="Q114" t="str">
            <v>MNTH</v>
          </cell>
          <cell r="R114" t="str">
            <v>ADMN</v>
          </cell>
        </row>
        <row r="115">
          <cell r="B115" t="str">
            <v>0278</v>
          </cell>
          <cell r="C115">
            <v>103</v>
          </cell>
          <cell r="D115" t="str">
            <v>DIR, PLANNING &amp; RESEARCH</v>
          </cell>
          <cell r="E115" t="str">
            <v>EXEMPT</v>
          </cell>
          <cell r="F115" t="str">
            <v>S</v>
          </cell>
          <cell r="G115">
            <v>235</v>
          </cell>
          <cell r="H115">
            <v>1111</v>
          </cell>
          <cell r="I115" t="str">
            <v>0120R</v>
          </cell>
          <cell r="J115" t="str">
            <v>050</v>
          </cell>
          <cell r="K115" t="str">
            <v/>
          </cell>
          <cell r="L115" t="str">
            <v/>
          </cell>
          <cell r="M115" t="str">
            <v>Y</v>
          </cell>
          <cell r="N115" t="str">
            <v/>
          </cell>
          <cell r="O115" t="str">
            <v/>
          </cell>
          <cell r="P115" t="str">
            <v>4</v>
          </cell>
          <cell r="Q115" t="str">
            <v>MNTH</v>
          </cell>
          <cell r="R115" t="str">
            <v>ADMN</v>
          </cell>
        </row>
        <row r="116">
          <cell r="B116" t="str">
            <v>0279</v>
          </cell>
          <cell r="C116">
            <v>103</v>
          </cell>
          <cell r="D116" t="str">
            <v>DIR, STAFF DEVELOPMENT</v>
          </cell>
          <cell r="E116" t="str">
            <v>EXEMPT</v>
          </cell>
          <cell r="F116" t="str">
            <v>S</v>
          </cell>
          <cell r="G116">
            <v>232</v>
          </cell>
          <cell r="H116">
            <v>1111</v>
          </cell>
          <cell r="I116" t="str">
            <v>1152</v>
          </cell>
          <cell r="J116" t="str">
            <v>010</v>
          </cell>
          <cell r="K116" t="str">
            <v>1</v>
          </cell>
          <cell r="L116" t="str">
            <v>25</v>
          </cell>
          <cell r="M116" t="str">
            <v>Y</v>
          </cell>
          <cell r="N116" t="str">
            <v/>
          </cell>
          <cell r="O116" t="str">
            <v/>
          </cell>
          <cell r="P116" t="str">
            <v>4</v>
          </cell>
          <cell r="Q116" t="str">
            <v>MNTH</v>
          </cell>
          <cell r="R116" t="str">
            <v>ADMN</v>
          </cell>
        </row>
        <row r="117">
          <cell r="B117" t="str">
            <v>0280</v>
          </cell>
          <cell r="C117">
            <v>103</v>
          </cell>
          <cell r="D117" t="str">
            <v>DIRECTOR, CERTIF</v>
          </cell>
          <cell r="E117" t="str">
            <v>EXEMPT</v>
          </cell>
          <cell r="F117" t="str">
            <v>S</v>
          </cell>
          <cell r="G117">
            <v>232</v>
          </cell>
          <cell r="H117">
            <v>1111</v>
          </cell>
          <cell r="I117" t="str">
            <v>1100</v>
          </cell>
          <cell r="J117" t="str">
            <v>009</v>
          </cell>
          <cell r="K117" t="str">
            <v>1</v>
          </cell>
          <cell r="L117" t="str">
            <v>7</v>
          </cell>
          <cell r="M117" t="str">
            <v>Y</v>
          </cell>
          <cell r="N117" t="str">
            <v/>
          </cell>
          <cell r="O117" t="str">
            <v/>
          </cell>
          <cell r="P117" t="str">
            <v>4</v>
          </cell>
          <cell r="Q117" t="str">
            <v>MNTH</v>
          </cell>
          <cell r="R117" t="str">
            <v>ADMN</v>
          </cell>
        </row>
        <row r="118">
          <cell r="B118" t="str">
            <v>0281</v>
          </cell>
          <cell r="C118">
            <v>103</v>
          </cell>
          <cell r="D118" t="str">
            <v>DIRECTOR, STD SVC DATA MGT</v>
          </cell>
          <cell r="E118" t="str">
            <v>EXEMPT</v>
          </cell>
          <cell r="F118" t="str">
            <v>S</v>
          </cell>
          <cell r="G118">
            <v>235</v>
          </cell>
          <cell r="H118">
            <v>1111</v>
          </cell>
          <cell r="I118" t="str">
            <v>0120R</v>
          </cell>
          <cell r="J118" t="str">
            <v>050</v>
          </cell>
          <cell r="K118" t="str">
            <v/>
          </cell>
          <cell r="L118" t="str">
            <v/>
          </cell>
          <cell r="M118" t="str">
            <v>Y</v>
          </cell>
          <cell r="N118" t="str">
            <v/>
          </cell>
          <cell r="O118" t="str">
            <v/>
          </cell>
          <cell r="P118" t="str">
            <v>4</v>
          </cell>
          <cell r="Q118" t="str">
            <v>MNTH</v>
          </cell>
          <cell r="R118" t="str">
            <v>ADMN</v>
          </cell>
        </row>
        <row r="119">
          <cell r="B119" t="str">
            <v>0282</v>
          </cell>
          <cell r="C119">
            <v>103</v>
          </cell>
          <cell r="D119" t="str">
            <v>DIR, PLAN, RESEARCH &amp; INNOV</v>
          </cell>
          <cell r="E119" t="str">
            <v>EXEMPT</v>
          </cell>
          <cell r="F119" t="str">
            <v>S</v>
          </cell>
          <cell r="G119">
            <v>235</v>
          </cell>
          <cell r="H119">
            <v>1111</v>
          </cell>
          <cell r="I119" t="str">
            <v>0120R</v>
          </cell>
          <cell r="J119" t="str">
            <v>050</v>
          </cell>
          <cell r="K119" t="str">
            <v/>
          </cell>
          <cell r="L119" t="str">
            <v/>
          </cell>
          <cell r="M119" t="str">
            <v>Y</v>
          </cell>
          <cell r="N119" t="str">
            <v/>
          </cell>
          <cell r="O119" t="str">
            <v/>
          </cell>
          <cell r="P119" t="str">
            <v>4</v>
          </cell>
          <cell r="Q119" t="str">
            <v>MNTH</v>
          </cell>
          <cell r="R119" t="str">
            <v>ADMN</v>
          </cell>
        </row>
        <row r="120">
          <cell r="B120" t="str">
            <v>0283</v>
          </cell>
          <cell r="C120">
            <v>103</v>
          </cell>
          <cell r="D120" t="str">
            <v>DIR, LEADERSHIP DEVELOPMENT</v>
          </cell>
          <cell r="E120" t="str">
            <v>EXEMPT</v>
          </cell>
          <cell r="F120" t="str">
            <v>S</v>
          </cell>
          <cell r="G120">
            <v>235</v>
          </cell>
          <cell r="H120">
            <v>1856</v>
          </cell>
          <cell r="I120" t="str">
            <v>0120R</v>
          </cell>
          <cell r="J120" t="str">
            <v>050</v>
          </cell>
          <cell r="K120" t="str">
            <v/>
          </cell>
          <cell r="L120" t="str">
            <v/>
          </cell>
          <cell r="M120" t="str">
            <v>Y</v>
          </cell>
          <cell r="N120" t="str">
            <v/>
          </cell>
          <cell r="O120" t="str">
            <v/>
          </cell>
          <cell r="P120" t="str">
            <v>4</v>
          </cell>
          <cell r="Q120" t="str">
            <v>MNTH</v>
          </cell>
          <cell r="R120" t="str">
            <v>ADMN</v>
          </cell>
        </row>
        <row r="121">
          <cell r="B121" t="str">
            <v>0284</v>
          </cell>
          <cell r="C121">
            <v>107</v>
          </cell>
          <cell r="D121" t="str">
            <v>SUPERVISOR, CERTIFICATED</v>
          </cell>
          <cell r="E121" t="str">
            <v>EXEMPT</v>
          </cell>
          <cell r="F121" t="str">
            <v>S</v>
          </cell>
          <cell r="G121">
            <v>235</v>
          </cell>
          <cell r="H121">
            <v>1111</v>
          </cell>
          <cell r="I121" t="str">
            <v>1100</v>
          </cell>
          <cell r="J121" t="str">
            <v>008</v>
          </cell>
          <cell r="K121" t="str">
            <v>1</v>
          </cell>
          <cell r="L121" t="str">
            <v>7</v>
          </cell>
          <cell r="M121" t="str">
            <v>Y</v>
          </cell>
          <cell r="N121" t="str">
            <v/>
          </cell>
          <cell r="O121" t="str">
            <v/>
          </cell>
          <cell r="P121" t="str">
            <v>4</v>
          </cell>
          <cell r="Q121" t="str">
            <v>MNTH</v>
          </cell>
          <cell r="R121" t="str">
            <v>ADMN</v>
          </cell>
        </row>
        <row r="122">
          <cell r="B122" t="str">
            <v>0285</v>
          </cell>
          <cell r="C122">
            <v>107</v>
          </cell>
          <cell r="D122" t="str">
            <v>SUPERVISOR, CERTIFICATED</v>
          </cell>
          <cell r="E122" t="str">
            <v>EXEMPT</v>
          </cell>
          <cell r="F122" t="str">
            <v>S</v>
          </cell>
          <cell r="G122">
            <v>207</v>
          </cell>
          <cell r="H122">
            <v>1111</v>
          </cell>
          <cell r="I122" t="str">
            <v>1100</v>
          </cell>
          <cell r="J122" t="str">
            <v>005</v>
          </cell>
          <cell r="K122" t="str">
            <v>1</v>
          </cell>
          <cell r="L122" t="str">
            <v>7</v>
          </cell>
          <cell r="M122" t="str">
            <v>N</v>
          </cell>
          <cell r="N122" t="str">
            <v/>
          </cell>
          <cell r="O122" t="str">
            <v/>
          </cell>
          <cell r="P122" t="str">
            <v>4</v>
          </cell>
          <cell r="Q122" t="str">
            <v>MNTH</v>
          </cell>
          <cell r="R122" t="str">
            <v>ADMN</v>
          </cell>
        </row>
        <row r="123">
          <cell r="B123" t="str">
            <v>0286</v>
          </cell>
          <cell r="C123">
            <v>103</v>
          </cell>
          <cell r="D123" t="str">
            <v>DIRECTOR, SCHOOL OF CHOICE</v>
          </cell>
          <cell r="E123" t="str">
            <v>EXEMPT</v>
          </cell>
          <cell r="F123" t="str">
            <v>S</v>
          </cell>
          <cell r="G123">
            <v>235</v>
          </cell>
          <cell r="H123">
            <v>1111</v>
          </cell>
          <cell r="I123" t="str">
            <v>0120R</v>
          </cell>
          <cell r="J123" t="str">
            <v>050</v>
          </cell>
          <cell r="K123" t="str">
            <v/>
          </cell>
          <cell r="L123" t="str">
            <v/>
          </cell>
          <cell r="M123" t="str">
            <v>Y</v>
          </cell>
          <cell r="N123" t="str">
            <v/>
          </cell>
          <cell r="O123" t="str">
            <v/>
          </cell>
          <cell r="P123" t="str">
            <v>4</v>
          </cell>
          <cell r="Q123" t="str">
            <v>MNTH</v>
          </cell>
          <cell r="R123" t="str">
            <v>ADMN</v>
          </cell>
        </row>
        <row r="124">
          <cell r="B124" t="str">
            <v>0287</v>
          </cell>
          <cell r="C124">
            <v>103</v>
          </cell>
          <cell r="D124" t="str">
            <v>DIR, FINANCE</v>
          </cell>
          <cell r="E124" t="str">
            <v>EXEMPT</v>
          </cell>
          <cell r="F124" t="str">
            <v>S</v>
          </cell>
          <cell r="G124">
            <v>235</v>
          </cell>
          <cell r="H124">
            <v>1111</v>
          </cell>
          <cell r="I124" t="str">
            <v>0120R</v>
          </cell>
          <cell r="J124" t="str">
            <v>050</v>
          </cell>
          <cell r="K124" t="str">
            <v/>
          </cell>
          <cell r="L124" t="str">
            <v/>
          </cell>
          <cell r="M124" t="str">
            <v>Y</v>
          </cell>
          <cell r="N124" t="str">
            <v/>
          </cell>
          <cell r="O124" t="str">
            <v/>
          </cell>
          <cell r="P124" t="str">
            <v>4</v>
          </cell>
          <cell r="Q124" t="str">
            <v>MNTH</v>
          </cell>
          <cell r="R124" t="str">
            <v>ADMN</v>
          </cell>
        </row>
        <row r="125">
          <cell r="B125" t="str">
            <v>0288</v>
          </cell>
          <cell r="C125">
            <v>103</v>
          </cell>
          <cell r="D125" t="str">
            <v>DIR, HR STAFF DEVEL/LIC</v>
          </cell>
          <cell r="E125" t="str">
            <v>EXEMPT</v>
          </cell>
          <cell r="F125" t="str">
            <v>S</v>
          </cell>
          <cell r="G125">
            <v>232</v>
          </cell>
          <cell r="H125">
            <v>1111</v>
          </cell>
          <cell r="I125" t="str">
            <v>1152</v>
          </cell>
          <cell r="J125" t="str">
            <v>010</v>
          </cell>
          <cell r="K125" t="str">
            <v>1</v>
          </cell>
          <cell r="L125" t="str">
            <v>25</v>
          </cell>
          <cell r="M125" t="str">
            <v>Y</v>
          </cell>
          <cell r="N125" t="str">
            <v/>
          </cell>
          <cell r="O125" t="str">
            <v/>
          </cell>
          <cell r="P125" t="str">
            <v>4</v>
          </cell>
          <cell r="Q125" t="str">
            <v>MNTH</v>
          </cell>
          <cell r="R125" t="str">
            <v>ADMN</v>
          </cell>
        </row>
        <row r="126">
          <cell r="B126" t="str">
            <v>0289</v>
          </cell>
          <cell r="C126">
            <v>103</v>
          </cell>
          <cell r="D126" t="str">
            <v>DIR, STRATEGY</v>
          </cell>
          <cell r="E126" t="str">
            <v>EXEMPT</v>
          </cell>
          <cell r="F126" t="str">
            <v>S</v>
          </cell>
          <cell r="G126">
            <v>235</v>
          </cell>
          <cell r="H126">
            <v>1111</v>
          </cell>
          <cell r="I126" t="str">
            <v>0120R</v>
          </cell>
          <cell r="J126" t="str">
            <v>050</v>
          </cell>
          <cell r="K126" t="str">
            <v/>
          </cell>
          <cell r="L126" t="str">
            <v/>
          </cell>
          <cell r="M126" t="str">
            <v>Y</v>
          </cell>
          <cell r="N126" t="str">
            <v/>
          </cell>
          <cell r="O126" t="str">
            <v/>
          </cell>
          <cell r="P126" t="str">
            <v>4</v>
          </cell>
          <cell r="Q126" t="str">
            <v>MNTH</v>
          </cell>
          <cell r="R126" t="str">
            <v>ADMN</v>
          </cell>
        </row>
        <row r="127">
          <cell r="B127" t="str">
            <v>0290</v>
          </cell>
          <cell r="C127">
            <v>103</v>
          </cell>
          <cell r="D127" t="str">
            <v>DIR, HR ELEMENTARY PERSNL</v>
          </cell>
          <cell r="E127" t="str">
            <v>EXEMPT</v>
          </cell>
          <cell r="F127" t="str">
            <v>S</v>
          </cell>
          <cell r="G127">
            <v>232</v>
          </cell>
          <cell r="H127">
            <v>1111</v>
          </cell>
          <cell r="I127" t="str">
            <v>1152</v>
          </cell>
          <cell r="J127" t="str">
            <v>010</v>
          </cell>
          <cell r="K127" t="str">
            <v>1</v>
          </cell>
          <cell r="L127" t="str">
            <v>25</v>
          </cell>
          <cell r="M127" t="str">
            <v>Y</v>
          </cell>
          <cell r="N127" t="str">
            <v/>
          </cell>
          <cell r="O127" t="str">
            <v/>
          </cell>
          <cell r="P127" t="str">
            <v>4</v>
          </cell>
          <cell r="Q127" t="str">
            <v>MNTH</v>
          </cell>
          <cell r="R127" t="str">
            <v>ADMN</v>
          </cell>
        </row>
        <row r="128">
          <cell r="B128" t="str">
            <v>0291</v>
          </cell>
          <cell r="C128">
            <v>107</v>
          </cell>
          <cell r="D128" t="str">
            <v>DIR, TEACHER EFFECTIVENESS</v>
          </cell>
          <cell r="E128" t="str">
            <v>EXEMPT</v>
          </cell>
          <cell r="F128" t="str">
            <v>S</v>
          </cell>
          <cell r="G128">
            <v>235</v>
          </cell>
          <cell r="H128">
            <v>1111</v>
          </cell>
          <cell r="I128" t="str">
            <v>0120R</v>
          </cell>
          <cell r="J128" t="str">
            <v>050</v>
          </cell>
          <cell r="K128" t="str">
            <v/>
          </cell>
          <cell r="L128" t="str">
            <v/>
          </cell>
          <cell r="M128" t="str">
            <v>Y</v>
          </cell>
          <cell r="N128" t="str">
            <v/>
          </cell>
          <cell r="O128" t="str">
            <v/>
          </cell>
          <cell r="P128" t="str">
            <v>4</v>
          </cell>
          <cell r="Q128" t="str">
            <v>MNTH</v>
          </cell>
          <cell r="R128" t="str">
            <v>ADMN</v>
          </cell>
        </row>
        <row r="129">
          <cell r="B129" t="str">
            <v>0292</v>
          </cell>
          <cell r="C129">
            <v>103</v>
          </cell>
          <cell r="D129" t="str">
            <v>DIR, HR SECONDARY PERSNL</v>
          </cell>
          <cell r="E129" t="str">
            <v>EXEMPT</v>
          </cell>
          <cell r="F129" t="str">
            <v>S</v>
          </cell>
          <cell r="G129">
            <v>232</v>
          </cell>
          <cell r="H129">
            <v>1111</v>
          </cell>
          <cell r="I129" t="str">
            <v>1152</v>
          </cell>
          <cell r="J129" t="str">
            <v>010</v>
          </cell>
          <cell r="K129" t="str">
            <v>1</v>
          </cell>
          <cell r="L129" t="str">
            <v>25</v>
          </cell>
          <cell r="M129" t="str">
            <v>Y</v>
          </cell>
          <cell r="N129" t="str">
            <v/>
          </cell>
          <cell r="O129" t="str">
            <v/>
          </cell>
          <cell r="P129" t="str">
            <v>4</v>
          </cell>
          <cell r="Q129" t="str">
            <v>MNTH</v>
          </cell>
          <cell r="R129" t="str">
            <v>ADMN</v>
          </cell>
        </row>
        <row r="130">
          <cell r="B130" t="str">
            <v>0293</v>
          </cell>
          <cell r="C130">
            <v>103</v>
          </cell>
          <cell r="D130" t="str">
            <v>DIR, INSTRUCTIONAL NETWORK</v>
          </cell>
          <cell r="E130" t="str">
            <v>EXEMPT</v>
          </cell>
          <cell r="F130" t="str">
            <v>S</v>
          </cell>
          <cell r="G130">
            <v>235</v>
          </cell>
          <cell r="H130">
            <v>1111</v>
          </cell>
          <cell r="I130" t="str">
            <v>0120R</v>
          </cell>
          <cell r="J130" t="str">
            <v>050</v>
          </cell>
          <cell r="K130" t="str">
            <v/>
          </cell>
          <cell r="L130" t="str">
            <v/>
          </cell>
          <cell r="M130" t="str">
            <v>Y</v>
          </cell>
          <cell r="N130" t="str">
            <v/>
          </cell>
          <cell r="O130" t="str">
            <v/>
          </cell>
          <cell r="P130" t="str">
            <v>4</v>
          </cell>
          <cell r="Q130" t="str">
            <v>MNTH</v>
          </cell>
          <cell r="R130" t="str">
            <v>ADMN</v>
          </cell>
        </row>
        <row r="131">
          <cell r="B131" t="str">
            <v>0294</v>
          </cell>
          <cell r="C131">
            <v>103</v>
          </cell>
          <cell r="D131" t="str">
            <v>DIR, HUMAN RESOURCES</v>
          </cell>
          <cell r="E131" t="str">
            <v>EXEMPT</v>
          </cell>
          <cell r="F131" t="str">
            <v>S</v>
          </cell>
          <cell r="G131">
            <v>235</v>
          </cell>
          <cell r="H131">
            <v>1111</v>
          </cell>
          <cell r="I131" t="str">
            <v>0120R</v>
          </cell>
          <cell r="J131" t="str">
            <v>050</v>
          </cell>
          <cell r="K131" t="str">
            <v/>
          </cell>
          <cell r="L131" t="str">
            <v/>
          </cell>
          <cell r="M131" t="str">
            <v>Y</v>
          </cell>
          <cell r="N131" t="str">
            <v/>
          </cell>
          <cell r="O131" t="str">
            <v/>
          </cell>
          <cell r="P131" t="str">
            <v>4</v>
          </cell>
          <cell r="Q131" t="str">
            <v>MNTH</v>
          </cell>
          <cell r="R131" t="str">
            <v>ADMN</v>
          </cell>
        </row>
        <row r="132">
          <cell r="B132" t="str">
            <v>0295</v>
          </cell>
          <cell r="C132">
            <v>103</v>
          </cell>
          <cell r="D132" t="str">
            <v>DIR, HRIS</v>
          </cell>
          <cell r="E132" t="str">
            <v>EXEMPT</v>
          </cell>
          <cell r="F132" t="str">
            <v>S</v>
          </cell>
          <cell r="G132">
            <v>235</v>
          </cell>
          <cell r="H132">
            <v>1111</v>
          </cell>
          <cell r="I132" t="str">
            <v>0120R</v>
          </cell>
          <cell r="J132" t="str">
            <v>050</v>
          </cell>
          <cell r="K132" t="str">
            <v/>
          </cell>
          <cell r="L132" t="str">
            <v/>
          </cell>
          <cell r="M132" t="str">
            <v>Y</v>
          </cell>
          <cell r="N132" t="str">
            <v/>
          </cell>
          <cell r="O132" t="str">
            <v/>
          </cell>
          <cell r="P132" t="str">
            <v>4</v>
          </cell>
          <cell r="Q132" t="str">
            <v>MNTH</v>
          </cell>
          <cell r="R132" t="str">
            <v>ADMN</v>
          </cell>
        </row>
        <row r="133">
          <cell r="B133" t="str">
            <v>0296</v>
          </cell>
          <cell r="C133">
            <v>103</v>
          </cell>
          <cell r="D133" t="str">
            <v>DIR, HR BILINGUAL/ELA PERS</v>
          </cell>
          <cell r="E133" t="str">
            <v>EXEMPT</v>
          </cell>
          <cell r="F133" t="str">
            <v>S</v>
          </cell>
          <cell r="G133">
            <v>232</v>
          </cell>
          <cell r="H133">
            <v>1111</v>
          </cell>
          <cell r="I133" t="str">
            <v>1152</v>
          </cell>
          <cell r="J133" t="str">
            <v>010</v>
          </cell>
          <cell r="K133" t="str">
            <v>1</v>
          </cell>
          <cell r="L133" t="str">
            <v>25</v>
          </cell>
          <cell r="M133" t="str">
            <v>Y</v>
          </cell>
          <cell r="N133" t="str">
            <v/>
          </cell>
          <cell r="O133" t="str">
            <v/>
          </cell>
          <cell r="P133" t="str">
            <v>4</v>
          </cell>
          <cell r="Q133" t="str">
            <v>MNTH</v>
          </cell>
          <cell r="R133" t="str">
            <v>ADMN</v>
          </cell>
        </row>
        <row r="134">
          <cell r="B134" t="str">
            <v>0297</v>
          </cell>
          <cell r="C134">
            <v>103</v>
          </cell>
          <cell r="D134" t="str">
            <v>DIRECTOR, PLANNING</v>
          </cell>
          <cell r="E134" t="str">
            <v>EXEMPT</v>
          </cell>
          <cell r="F134" t="str">
            <v>S</v>
          </cell>
          <cell r="G134">
            <v>235</v>
          </cell>
          <cell r="H134">
            <v>1111</v>
          </cell>
          <cell r="I134" t="str">
            <v>0120R</v>
          </cell>
          <cell r="J134" t="str">
            <v>050</v>
          </cell>
          <cell r="K134" t="str">
            <v/>
          </cell>
          <cell r="L134" t="str">
            <v/>
          </cell>
          <cell r="M134" t="str">
            <v>Y</v>
          </cell>
          <cell r="N134" t="str">
            <v/>
          </cell>
          <cell r="O134" t="str">
            <v/>
          </cell>
          <cell r="P134" t="str">
            <v>4</v>
          </cell>
          <cell r="Q134" t="str">
            <v>MNTH</v>
          </cell>
          <cell r="R134" t="str">
            <v>ADMN</v>
          </cell>
        </row>
        <row r="135">
          <cell r="B135" t="str">
            <v>0298</v>
          </cell>
          <cell r="C135">
            <v>0</v>
          </cell>
          <cell r="D135" t="str">
            <v>ADMINISTRATORS</v>
          </cell>
          <cell r="E135" t="str">
            <v>EXEMPT</v>
          </cell>
          <cell r="F135" t="str">
            <v>H</v>
          </cell>
          <cell r="G135">
            <v>0</v>
          </cell>
          <cell r="H135">
            <v>1111</v>
          </cell>
          <cell r="I135" t="str">
            <v>0020R</v>
          </cell>
          <cell r="J135" t="str">
            <v>010</v>
          </cell>
          <cell r="K135" t="str">
            <v/>
          </cell>
          <cell r="L135" t="str">
            <v/>
          </cell>
          <cell r="M135" t="str">
            <v>Y</v>
          </cell>
          <cell r="N135" t="str">
            <v/>
          </cell>
          <cell r="O135" t="str">
            <v/>
          </cell>
          <cell r="P135" t="str">
            <v>4</v>
          </cell>
          <cell r="Q135" t="str">
            <v>MEHP</v>
          </cell>
          <cell r="R135" t="str">
            <v>NONE</v>
          </cell>
        </row>
        <row r="136">
          <cell r="B136" t="str">
            <v>0299</v>
          </cell>
          <cell r="C136">
            <v>0</v>
          </cell>
          <cell r="D136" t="str">
            <v>PRINCIPAL, HRLY</v>
          </cell>
          <cell r="E136" t="str">
            <v>EXEMPT</v>
          </cell>
          <cell r="F136" t="str">
            <v>H</v>
          </cell>
          <cell r="G136">
            <v>0</v>
          </cell>
          <cell r="H136">
            <v>1111</v>
          </cell>
          <cell r="I136" t="str">
            <v>0020R</v>
          </cell>
          <cell r="J136" t="str">
            <v>010</v>
          </cell>
          <cell r="K136" t="str">
            <v/>
          </cell>
          <cell r="L136" t="str">
            <v/>
          </cell>
          <cell r="M136" t="str">
            <v>Y1</v>
          </cell>
          <cell r="N136" t="str">
            <v/>
          </cell>
          <cell r="O136" t="str">
            <v/>
          </cell>
          <cell r="P136" t="str">
            <v>4</v>
          </cell>
          <cell r="Q136" t="str">
            <v>MEHP</v>
          </cell>
          <cell r="R136" t="str">
            <v>NONE</v>
          </cell>
        </row>
        <row r="137">
          <cell r="B137" t="str">
            <v>0300</v>
          </cell>
          <cell r="C137">
            <v>0</v>
          </cell>
          <cell r="D137" t="str">
            <v>PRINCIPAL, ASST HRLY</v>
          </cell>
          <cell r="E137" t="str">
            <v>EXEMPT</v>
          </cell>
          <cell r="F137" t="str">
            <v>H</v>
          </cell>
          <cell r="G137">
            <v>0</v>
          </cell>
          <cell r="H137">
            <v>1111</v>
          </cell>
          <cell r="I137" t="str">
            <v>0020R</v>
          </cell>
          <cell r="J137" t="str">
            <v>010</v>
          </cell>
          <cell r="K137" t="str">
            <v/>
          </cell>
          <cell r="L137" t="str">
            <v/>
          </cell>
          <cell r="M137" t="str">
            <v>Y1</v>
          </cell>
          <cell r="N137" t="str">
            <v/>
          </cell>
          <cell r="O137" t="str">
            <v/>
          </cell>
          <cell r="P137" t="str">
            <v>4</v>
          </cell>
          <cell r="Q137" t="str">
            <v>MEHP</v>
          </cell>
          <cell r="R137" t="str">
            <v>NONE</v>
          </cell>
        </row>
        <row r="138">
          <cell r="B138" t="str">
            <v>0301</v>
          </cell>
          <cell r="C138">
            <v>108</v>
          </cell>
          <cell r="D138" t="str">
            <v>MANAGER I</v>
          </cell>
          <cell r="E138" t="str">
            <v>EXEMPT</v>
          </cell>
          <cell r="F138" t="str">
            <v>S</v>
          </cell>
          <cell r="G138">
            <v>235</v>
          </cell>
          <cell r="H138">
            <v>1111</v>
          </cell>
          <cell r="I138" t="str">
            <v>1200</v>
          </cell>
          <cell r="J138" t="str">
            <v>048</v>
          </cell>
          <cell r="K138" t="str">
            <v>1</v>
          </cell>
          <cell r="L138" t="str">
            <v>6</v>
          </cell>
          <cell r="M138" t="str">
            <v>Y</v>
          </cell>
          <cell r="N138" t="str">
            <v/>
          </cell>
          <cell r="O138" t="str">
            <v/>
          </cell>
          <cell r="P138" t="str">
            <v>4</v>
          </cell>
          <cell r="Q138" t="str">
            <v>MNTH</v>
          </cell>
          <cell r="R138" t="str">
            <v>ADMN</v>
          </cell>
        </row>
        <row r="139">
          <cell r="B139" t="str">
            <v>0302</v>
          </cell>
          <cell r="C139">
            <v>108</v>
          </cell>
          <cell r="D139" t="str">
            <v>MANAGER II</v>
          </cell>
          <cell r="E139" t="str">
            <v>EXEMPT</v>
          </cell>
          <cell r="F139" t="str">
            <v>S</v>
          </cell>
          <cell r="G139">
            <v>235</v>
          </cell>
          <cell r="H139">
            <v>1111</v>
          </cell>
          <cell r="I139" t="str">
            <v>0120R</v>
          </cell>
          <cell r="J139" t="str">
            <v>040</v>
          </cell>
          <cell r="K139" t="str">
            <v/>
          </cell>
          <cell r="L139" t="str">
            <v/>
          </cell>
          <cell r="M139" t="str">
            <v>Y</v>
          </cell>
          <cell r="N139" t="str">
            <v/>
          </cell>
          <cell r="O139" t="str">
            <v/>
          </cell>
          <cell r="P139" t="str">
            <v>4</v>
          </cell>
          <cell r="Q139" t="str">
            <v>MNTH</v>
          </cell>
          <cell r="R139" t="str">
            <v>ADMN</v>
          </cell>
        </row>
        <row r="140">
          <cell r="B140" t="str">
            <v>0303</v>
          </cell>
          <cell r="C140">
            <v>108</v>
          </cell>
          <cell r="D140" t="str">
            <v>MANAGER III</v>
          </cell>
          <cell r="E140" t="str">
            <v>EXEMPT</v>
          </cell>
          <cell r="F140" t="str">
            <v>S</v>
          </cell>
          <cell r="G140">
            <v>235</v>
          </cell>
          <cell r="H140">
            <v>1111</v>
          </cell>
          <cell r="I140" t="str">
            <v>1200</v>
          </cell>
          <cell r="J140" t="str">
            <v>046</v>
          </cell>
          <cell r="K140" t="str">
            <v>1</v>
          </cell>
          <cell r="L140" t="str">
            <v>6</v>
          </cell>
          <cell r="M140" t="str">
            <v>Y</v>
          </cell>
          <cell r="N140" t="str">
            <v/>
          </cell>
          <cell r="O140" t="str">
            <v/>
          </cell>
          <cell r="P140" t="str">
            <v>4</v>
          </cell>
          <cell r="Q140" t="str">
            <v>MNTH</v>
          </cell>
          <cell r="R140" t="str">
            <v>ADMN</v>
          </cell>
        </row>
        <row r="141">
          <cell r="B141" t="str">
            <v>0304</v>
          </cell>
          <cell r="C141">
            <v>103</v>
          </cell>
          <cell r="D141" t="str">
            <v>MANAGER IV</v>
          </cell>
          <cell r="E141" t="str">
            <v>EXEMPT</v>
          </cell>
          <cell r="F141" t="str">
            <v>S</v>
          </cell>
          <cell r="G141">
            <v>235</v>
          </cell>
          <cell r="H141">
            <v>1111</v>
          </cell>
          <cell r="I141" t="str">
            <v>0120R</v>
          </cell>
          <cell r="J141" t="str">
            <v>040</v>
          </cell>
          <cell r="K141" t="str">
            <v/>
          </cell>
          <cell r="L141" t="str">
            <v/>
          </cell>
          <cell r="M141" t="str">
            <v>Y</v>
          </cell>
          <cell r="N141" t="str">
            <v/>
          </cell>
          <cell r="O141" t="str">
            <v/>
          </cell>
          <cell r="P141" t="str">
            <v>4</v>
          </cell>
          <cell r="Q141" t="str">
            <v>MNTH</v>
          </cell>
          <cell r="R141" t="str">
            <v>ADMN</v>
          </cell>
        </row>
        <row r="142">
          <cell r="B142" t="str">
            <v>0305</v>
          </cell>
          <cell r="C142">
            <v>103</v>
          </cell>
          <cell r="D142" t="str">
            <v>MANAGER, ERCM</v>
          </cell>
          <cell r="E142" t="str">
            <v>EXEMPT</v>
          </cell>
          <cell r="F142" t="str">
            <v>S</v>
          </cell>
          <cell r="G142">
            <v>235</v>
          </cell>
          <cell r="H142">
            <v>1111</v>
          </cell>
          <cell r="I142" t="str">
            <v>0120R</v>
          </cell>
          <cell r="J142" t="str">
            <v>040</v>
          </cell>
          <cell r="K142" t="str">
            <v/>
          </cell>
          <cell r="L142" t="str">
            <v/>
          </cell>
          <cell r="M142" t="str">
            <v>Y</v>
          </cell>
          <cell r="N142" t="str">
            <v/>
          </cell>
          <cell r="O142" t="str">
            <v/>
          </cell>
          <cell r="P142" t="str">
            <v>4</v>
          </cell>
          <cell r="Q142" t="str">
            <v>MNTH</v>
          </cell>
          <cell r="R142" t="str">
            <v>ADMN</v>
          </cell>
        </row>
        <row r="143">
          <cell r="B143" t="str">
            <v>0306</v>
          </cell>
          <cell r="C143">
            <v>103</v>
          </cell>
          <cell r="D143" t="str">
            <v>MANAGER</v>
          </cell>
          <cell r="E143" t="str">
            <v>EXEMPT</v>
          </cell>
          <cell r="F143" t="str">
            <v>S</v>
          </cell>
          <cell r="G143">
            <v>235</v>
          </cell>
          <cell r="H143">
            <v>1111</v>
          </cell>
          <cell r="I143" t="str">
            <v>0120R</v>
          </cell>
          <cell r="J143" t="str">
            <v>030</v>
          </cell>
          <cell r="K143" t="str">
            <v/>
          </cell>
          <cell r="L143" t="str">
            <v/>
          </cell>
          <cell r="M143" t="str">
            <v>Y</v>
          </cell>
          <cell r="N143" t="str">
            <v/>
          </cell>
          <cell r="O143" t="str">
            <v/>
          </cell>
          <cell r="P143" t="str">
            <v>4</v>
          </cell>
          <cell r="Q143" t="str">
            <v>MNTH</v>
          </cell>
          <cell r="R143" t="str">
            <v>ADMN</v>
          </cell>
        </row>
        <row r="144">
          <cell r="B144" t="str">
            <v>0307</v>
          </cell>
          <cell r="C144">
            <v>103</v>
          </cell>
          <cell r="D144" t="str">
            <v>MANAGER, CAMPUS</v>
          </cell>
          <cell r="E144" t="str">
            <v>EXEMPT</v>
          </cell>
          <cell r="F144" t="str">
            <v>S</v>
          </cell>
          <cell r="G144">
            <v>235</v>
          </cell>
          <cell r="H144">
            <v>1111</v>
          </cell>
          <cell r="I144" t="str">
            <v>0120R</v>
          </cell>
          <cell r="J144" t="str">
            <v>030</v>
          </cell>
          <cell r="K144" t="str">
            <v/>
          </cell>
          <cell r="L144" t="str">
            <v/>
          </cell>
          <cell r="M144" t="str">
            <v>Y</v>
          </cell>
          <cell r="N144" t="str">
            <v/>
          </cell>
          <cell r="O144" t="str">
            <v/>
          </cell>
          <cell r="P144" t="str">
            <v>4</v>
          </cell>
          <cell r="Q144" t="str">
            <v>MNTH</v>
          </cell>
          <cell r="R144" t="str">
            <v>ADMN</v>
          </cell>
        </row>
        <row r="145">
          <cell r="B145" t="str">
            <v>0308</v>
          </cell>
          <cell r="C145">
            <v>103</v>
          </cell>
          <cell r="D145" t="str">
            <v>DIR, COUNSELING</v>
          </cell>
          <cell r="E145" t="str">
            <v>EXEMPT</v>
          </cell>
          <cell r="F145" t="str">
            <v>S</v>
          </cell>
          <cell r="G145">
            <v>235</v>
          </cell>
          <cell r="H145">
            <v>1111</v>
          </cell>
          <cell r="I145" t="str">
            <v>0120R</v>
          </cell>
          <cell r="J145" t="str">
            <v>030</v>
          </cell>
          <cell r="K145" t="str">
            <v/>
          </cell>
          <cell r="L145" t="str">
            <v/>
          </cell>
          <cell r="M145" t="str">
            <v>Y</v>
          </cell>
          <cell r="N145" t="str">
            <v/>
          </cell>
          <cell r="O145" t="str">
            <v/>
          </cell>
          <cell r="P145" t="str">
            <v>4</v>
          </cell>
          <cell r="Q145" t="str">
            <v>MNTH</v>
          </cell>
          <cell r="R145" t="str">
            <v>ADMN</v>
          </cell>
        </row>
        <row r="146">
          <cell r="B146" t="str">
            <v>0310</v>
          </cell>
          <cell r="C146">
            <v>103</v>
          </cell>
          <cell r="D146" t="str">
            <v>MANAGER, BALARAT</v>
          </cell>
          <cell r="E146" t="str">
            <v>EXEMPT</v>
          </cell>
          <cell r="F146" t="str">
            <v>S</v>
          </cell>
          <cell r="G146">
            <v>235</v>
          </cell>
          <cell r="H146">
            <v>1111</v>
          </cell>
          <cell r="I146" t="str">
            <v>0120R</v>
          </cell>
          <cell r="J146" t="str">
            <v>040</v>
          </cell>
          <cell r="K146" t="str">
            <v/>
          </cell>
          <cell r="L146" t="str">
            <v/>
          </cell>
          <cell r="M146" t="str">
            <v>Y</v>
          </cell>
          <cell r="N146" t="str">
            <v/>
          </cell>
          <cell r="O146" t="str">
            <v/>
          </cell>
          <cell r="P146" t="str">
            <v>4</v>
          </cell>
          <cell r="Q146" t="str">
            <v>MNTH</v>
          </cell>
          <cell r="R146" t="str">
            <v>ADMN</v>
          </cell>
        </row>
        <row r="147">
          <cell r="B147" t="str">
            <v>0311</v>
          </cell>
          <cell r="C147">
            <v>103</v>
          </cell>
          <cell r="D147" t="str">
            <v>DIR, ATHLETICS</v>
          </cell>
          <cell r="E147" t="str">
            <v>EXEMPT</v>
          </cell>
          <cell r="F147" t="str">
            <v>S</v>
          </cell>
          <cell r="G147">
            <v>212</v>
          </cell>
          <cell r="H147">
            <v>1111</v>
          </cell>
          <cell r="I147" t="str">
            <v>0120R</v>
          </cell>
          <cell r="J147" t="str">
            <v>030</v>
          </cell>
          <cell r="K147" t="str">
            <v/>
          </cell>
          <cell r="L147" t="str">
            <v/>
          </cell>
          <cell r="M147" t="str">
            <v>Y</v>
          </cell>
          <cell r="N147" t="str">
            <v/>
          </cell>
          <cell r="O147" t="str">
            <v/>
          </cell>
          <cell r="P147" t="str">
            <v>4</v>
          </cell>
          <cell r="Q147" t="str">
            <v>MNTH</v>
          </cell>
          <cell r="R147" t="str">
            <v>ADMN</v>
          </cell>
        </row>
        <row r="148">
          <cell r="B148" t="str">
            <v>0312</v>
          </cell>
          <cell r="C148">
            <v>322</v>
          </cell>
          <cell r="D148" t="str">
            <v>DIR, EGOS OPERATIONS</v>
          </cell>
          <cell r="E148" t="str">
            <v>EXEMPT</v>
          </cell>
          <cell r="F148" t="str">
            <v>S</v>
          </cell>
          <cell r="G148">
            <v>232</v>
          </cell>
          <cell r="H148">
            <v>1111</v>
          </cell>
          <cell r="I148" t="str">
            <v>1153</v>
          </cell>
          <cell r="J148" t="str">
            <v>010</v>
          </cell>
          <cell r="K148" t="str">
            <v>1</v>
          </cell>
          <cell r="L148" t="str">
            <v>25</v>
          </cell>
          <cell r="M148" t="str">
            <v>Y</v>
          </cell>
          <cell r="N148" t="str">
            <v/>
          </cell>
          <cell r="O148" t="str">
            <v/>
          </cell>
          <cell r="P148" t="str">
            <v>4</v>
          </cell>
          <cell r="Q148" t="str">
            <v>MNTH</v>
          </cell>
          <cell r="R148" t="str">
            <v>ADMN</v>
          </cell>
        </row>
        <row r="149">
          <cell r="B149" t="str">
            <v>0314</v>
          </cell>
          <cell r="C149">
            <v>108</v>
          </cell>
          <cell r="D149" t="str">
            <v>DIR, OPERATIONS &amp; MTCE</v>
          </cell>
          <cell r="E149" t="str">
            <v>EXEMPT</v>
          </cell>
          <cell r="F149" t="str">
            <v>S</v>
          </cell>
          <cell r="G149">
            <v>235</v>
          </cell>
          <cell r="H149">
            <v>1111</v>
          </cell>
          <cell r="I149" t="str">
            <v>0120R</v>
          </cell>
          <cell r="J149" t="str">
            <v>050</v>
          </cell>
          <cell r="K149" t="str">
            <v/>
          </cell>
          <cell r="L149" t="str">
            <v/>
          </cell>
          <cell r="M149" t="str">
            <v>Y</v>
          </cell>
          <cell r="N149" t="str">
            <v/>
          </cell>
          <cell r="O149" t="str">
            <v/>
          </cell>
          <cell r="P149" t="str">
            <v>4</v>
          </cell>
          <cell r="Q149" t="str">
            <v>MNTH</v>
          </cell>
          <cell r="R149" t="str">
            <v>ADMN</v>
          </cell>
        </row>
        <row r="150">
          <cell r="B150" t="str">
            <v>0315</v>
          </cell>
          <cell r="C150">
            <v>103</v>
          </cell>
          <cell r="D150" t="str">
            <v>MANAGER, OUT OF DIST PLCMT</v>
          </cell>
          <cell r="E150" t="str">
            <v>EXEMPT</v>
          </cell>
          <cell r="F150" t="str">
            <v>S</v>
          </cell>
          <cell r="G150">
            <v>235</v>
          </cell>
          <cell r="H150">
            <v>1111</v>
          </cell>
          <cell r="I150" t="str">
            <v>1161</v>
          </cell>
          <cell r="J150" t="str">
            <v>010</v>
          </cell>
          <cell r="K150" t="str">
            <v>1</v>
          </cell>
          <cell r="L150" t="str">
            <v>25</v>
          </cell>
          <cell r="M150" t="str">
            <v>Y</v>
          </cell>
          <cell r="N150" t="str">
            <v/>
          </cell>
          <cell r="O150" t="str">
            <v/>
          </cell>
          <cell r="P150" t="str">
            <v>4</v>
          </cell>
          <cell r="Q150" t="str">
            <v>MNTH</v>
          </cell>
          <cell r="R150" t="str">
            <v>ADMN</v>
          </cell>
        </row>
        <row r="151">
          <cell r="B151" t="str">
            <v>0316</v>
          </cell>
          <cell r="C151">
            <v>108</v>
          </cell>
          <cell r="D151" t="str">
            <v>MANAGER, STUD SVCS DATA MGMT</v>
          </cell>
          <cell r="E151" t="str">
            <v>EXEMPT</v>
          </cell>
          <cell r="F151" t="str">
            <v>S</v>
          </cell>
          <cell r="G151">
            <v>235</v>
          </cell>
          <cell r="H151">
            <v>1111</v>
          </cell>
          <cell r="I151" t="str">
            <v>1160</v>
          </cell>
          <cell r="J151" t="str">
            <v>010</v>
          </cell>
          <cell r="K151" t="str">
            <v>1</v>
          </cell>
          <cell r="L151" t="str">
            <v>25</v>
          </cell>
          <cell r="M151" t="str">
            <v>Y</v>
          </cell>
          <cell r="N151" t="str">
            <v/>
          </cell>
          <cell r="O151" t="str">
            <v/>
          </cell>
          <cell r="P151" t="str">
            <v>4</v>
          </cell>
          <cell r="Q151" t="str">
            <v>MNTH</v>
          </cell>
          <cell r="R151" t="str">
            <v>ADMN</v>
          </cell>
        </row>
        <row r="152">
          <cell r="B152" t="str">
            <v>0317</v>
          </cell>
          <cell r="C152">
            <v>108</v>
          </cell>
          <cell r="D152" t="str">
            <v>MANAGER, LBRY ACQ/TECH SVC</v>
          </cell>
          <cell r="E152" t="str">
            <v>EXEMPT</v>
          </cell>
          <cell r="F152" t="str">
            <v>S</v>
          </cell>
          <cell r="G152">
            <v>235</v>
          </cell>
          <cell r="H152">
            <v>1111</v>
          </cell>
          <cell r="I152" t="str">
            <v>1161</v>
          </cell>
          <cell r="J152" t="str">
            <v>010</v>
          </cell>
          <cell r="K152" t="str">
            <v>1</v>
          </cell>
          <cell r="L152" t="str">
            <v>25</v>
          </cell>
          <cell r="M152" t="str">
            <v>Y</v>
          </cell>
          <cell r="N152" t="str">
            <v/>
          </cell>
          <cell r="O152" t="str">
            <v/>
          </cell>
          <cell r="P152" t="str">
            <v>4</v>
          </cell>
          <cell r="Q152" t="str">
            <v>MNTH</v>
          </cell>
          <cell r="R152" t="str">
            <v>ADMN</v>
          </cell>
        </row>
        <row r="153">
          <cell r="B153" t="str">
            <v>0318</v>
          </cell>
          <cell r="C153">
            <v>216</v>
          </cell>
          <cell r="D153" t="str">
            <v>DIR, LIBRARY MEDIA SVCS</v>
          </cell>
          <cell r="E153" t="str">
            <v>EXEMPT</v>
          </cell>
          <cell r="F153" t="str">
            <v>S</v>
          </cell>
          <cell r="G153">
            <v>235</v>
          </cell>
          <cell r="H153">
            <v>1111</v>
          </cell>
          <cell r="I153" t="str">
            <v>0120R</v>
          </cell>
          <cell r="J153" t="str">
            <v>050</v>
          </cell>
          <cell r="K153" t="str">
            <v/>
          </cell>
          <cell r="L153" t="str">
            <v/>
          </cell>
          <cell r="M153" t="str">
            <v>Y</v>
          </cell>
          <cell r="N153" t="str">
            <v/>
          </cell>
          <cell r="O153" t="str">
            <v/>
          </cell>
          <cell r="P153" t="str">
            <v>4</v>
          </cell>
          <cell r="Q153" t="str">
            <v>MNTH</v>
          </cell>
          <cell r="R153" t="str">
            <v>ADMN</v>
          </cell>
        </row>
        <row r="154">
          <cell r="B154" t="str">
            <v>0319</v>
          </cell>
          <cell r="C154">
            <v>103</v>
          </cell>
          <cell r="D154" t="str">
            <v>DIR, STUDENT RE-ENGAGEMENT</v>
          </cell>
          <cell r="E154" t="str">
            <v>EXEMPT</v>
          </cell>
          <cell r="F154" t="str">
            <v>S</v>
          </cell>
          <cell r="G154">
            <v>235</v>
          </cell>
          <cell r="H154">
            <v>1111</v>
          </cell>
          <cell r="I154" t="str">
            <v>0120R</v>
          </cell>
          <cell r="J154" t="str">
            <v>050</v>
          </cell>
          <cell r="K154" t="str">
            <v/>
          </cell>
          <cell r="L154" t="str">
            <v/>
          </cell>
          <cell r="M154" t="str">
            <v>Y</v>
          </cell>
          <cell r="N154" t="str">
            <v/>
          </cell>
          <cell r="O154" t="str">
            <v/>
          </cell>
          <cell r="P154" t="str">
            <v>4</v>
          </cell>
          <cell r="Q154" t="str">
            <v>MNTH</v>
          </cell>
          <cell r="R154" t="str">
            <v>ADMN</v>
          </cell>
        </row>
        <row r="155">
          <cell r="B155" t="str">
            <v>0320</v>
          </cell>
          <cell r="C155">
            <v>108</v>
          </cell>
          <cell r="D155" t="str">
            <v>DIR, COMMUNITY PARTNERSHIP</v>
          </cell>
          <cell r="E155" t="str">
            <v>EXEMPT</v>
          </cell>
          <cell r="F155" t="str">
            <v>S</v>
          </cell>
          <cell r="G155">
            <v>232</v>
          </cell>
          <cell r="H155">
            <v>1111</v>
          </cell>
          <cell r="I155" t="str">
            <v>1153</v>
          </cell>
          <cell r="J155" t="str">
            <v>010</v>
          </cell>
          <cell r="K155" t="str">
            <v>1</v>
          </cell>
          <cell r="L155" t="str">
            <v>25</v>
          </cell>
          <cell r="M155" t="str">
            <v>Y</v>
          </cell>
          <cell r="N155" t="str">
            <v/>
          </cell>
          <cell r="O155" t="str">
            <v/>
          </cell>
          <cell r="P155" t="str">
            <v>4</v>
          </cell>
          <cell r="Q155" t="str">
            <v>MNTH</v>
          </cell>
          <cell r="R155" t="str">
            <v>ADMN</v>
          </cell>
        </row>
        <row r="156">
          <cell r="B156" t="str">
            <v>0321</v>
          </cell>
          <cell r="C156">
            <v>103</v>
          </cell>
          <cell r="D156" t="str">
            <v>DEPUTY DIR, POST-SEC READI</v>
          </cell>
          <cell r="E156" t="str">
            <v>EXEMPT</v>
          </cell>
          <cell r="F156" t="str">
            <v>S</v>
          </cell>
          <cell r="G156">
            <v>235</v>
          </cell>
          <cell r="H156">
            <v>1111</v>
          </cell>
          <cell r="I156" t="str">
            <v>0120R</v>
          </cell>
          <cell r="J156" t="str">
            <v>050</v>
          </cell>
          <cell r="K156" t="str">
            <v/>
          </cell>
          <cell r="L156" t="str">
            <v/>
          </cell>
          <cell r="M156" t="str">
            <v>Y</v>
          </cell>
          <cell r="N156" t="str">
            <v/>
          </cell>
          <cell r="O156" t="str">
            <v/>
          </cell>
          <cell r="P156" t="str">
            <v>4</v>
          </cell>
          <cell r="Q156" t="str">
            <v>MNTH</v>
          </cell>
          <cell r="R156" t="str">
            <v>ADMN</v>
          </cell>
        </row>
        <row r="157">
          <cell r="B157" t="str">
            <v>0322</v>
          </cell>
          <cell r="C157">
            <v>108</v>
          </cell>
          <cell r="D157" t="str">
            <v>DIR, COMMUNITY SCHOOLS</v>
          </cell>
          <cell r="E157" t="str">
            <v>EXEMPT</v>
          </cell>
          <cell r="F157" t="str">
            <v>S</v>
          </cell>
          <cell r="G157">
            <v>235</v>
          </cell>
          <cell r="H157">
            <v>1111</v>
          </cell>
          <cell r="I157" t="str">
            <v>0120R</v>
          </cell>
          <cell r="J157" t="str">
            <v>050</v>
          </cell>
          <cell r="K157" t="str">
            <v/>
          </cell>
          <cell r="L157" t="str">
            <v/>
          </cell>
          <cell r="M157" t="str">
            <v>Y</v>
          </cell>
          <cell r="N157" t="str">
            <v/>
          </cell>
          <cell r="O157" t="str">
            <v/>
          </cell>
          <cell r="P157" t="str">
            <v>4</v>
          </cell>
          <cell r="Q157" t="str">
            <v>MNTH</v>
          </cell>
          <cell r="R157" t="str">
            <v>ADMN</v>
          </cell>
        </row>
        <row r="158">
          <cell r="B158" t="str">
            <v>0324</v>
          </cell>
          <cell r="C158">
            <v>345</v>
          </cell>
          <cell r="D158" t="str">
            <v>DIR, COMMUNITY RELATIONS</v>
          </cell>
          <cell r="E158" t="str">
            <v>EXEMPT</v>
          </cell>
          <cell r="F158" t="str">
            <v>S</v>
          </cell>
          <cell r="G158">
            <v>232</v>
          </cell>
          <cell r="H158">
            <v>1111</v>
          </cell>
          <cell r="I158" t="str">
            <v>1153</v>
          </cell>
          <cell r="J158" t="str">
            <v>010</v>
          </cell>
          <cell r="K158" t="str">
            <v>1</v>
          </cell>
          <cell r="L158" t="str">
            <v>25</v>
          </cell>
          <cell r="M158" t="str">
            <v>Y</v>
          </cell>
          <cell r="N158" t="str">
            <v/>
          </cell>
          <cell r="O158" t="str">
            <v/>
          </cell>
          <cell r="P158" t="str">
            <v>4</v>
          </cell>
          <cell r="Q158" t="str">
            <v>MNTH</v>
          </cell>
          <cell r="R158" t="str">
            <v>ADMN</v>
          </cell>
        </row>
        <row r="159">
          <cell r="B159" t="str">
            <v>0325</v>
          </cell>
          <cell r="C159">
            <v>103</v>
          </cell>
          <cell r="D159" t="str">
            <v>DIR, BOND CONSTRUCTION</v>
          </cell>
          <cell r="E159" t="str">
            <v>EXEMPT</v>
          </cell>
          <cell r="F159" t="str">
            <v>S</v>
          </cell>
          <cell r="G159">
            <v>235</v>
          </cell>
          <cell r="H159">
            <v>1111</v>
          </cell>
          <cell r="I159" t="str">
            <v>0120R</v>
          </cell>
          <cell r="J159" t="str">
            <v>050</v>
          </cell>
          <cell r="K159" t="str">
            <v/>
          </cell>
          <cell r="L159" t="str">
            <v/>
          </cell>
          <cell r="M159" t="str">
            <v>Y</v>
          </cell>
          <cell r="N159" t="str">
            <v/>
          </cell>
          <cell r="O159" t="str">
            <v/>
          </cell>
          <cell r="P159" t="str">
            <v>4</v>
          </cell>
          <cell r="Q159" t="str">
            <v>MNTH</v>
          </cell>
          <cell r="R159" t="str">
            <v>ADMN</v>
          </cell>
        </row>
        <row r="160">
          <cell r="B160" t="str">
            <v>0326</v>
          </cell>
          <cell r="C160">
            <v>357</v>
          </cell>
          <cell r="D160" t="str">
            <v>DIR, CONSTRUCTION SERVICES</v>
          </cell>
          <cell r="E160" t="str">
            <v>EXEMPT</v>
          </cell>
          <cell r="F160" t="str">
            <v>S</v>
          </cell>
          <cell r="G160">
            <v>232</v>
          </cell>
          <cell r="H160">
            <v>1111</v>
          </cell>
          <cell r="I160" t="str">
            <v>0120R</v>
          </cell>
          <cell r="J160" t="str">
            <v>050</v>
          </cell>
          <cell r="K160" t="str">
            <v/>
          </cell>
          <cell r="L160" t="str">
            <v/>
          </cell>
          <cell r="M160" t="str">
            <v>Y</v>
          </cell>
          <cell r="N160" t="str">
            <v/>
          </cell>
          <cell r="O160" t="str">
            <v/>
          </cell>
          <cell r="P160" t="str">
            <v>4</v>
          </cell>
          <cell r="Q160" t="str">
            <v>MNTH</v>
          </cell>
          <cell r="R160" t="str">
            <v>ADMN</v>
          </cell>
        </row>
        <row r="161">
          <cell r="B161" t="str">
            <v>0327</v>
          </cell>
          <cell r="C161">
            <v>103</v>
          </cell>
          <cell r="D161" t="str">
            <v>SR DIRECTOR</v>
          </cell>
          <cell r="E161" t="str">
            <v>EXEMPT</v>
          </cell>
          <cell r="F161" t="str">
            <v>S</v>
          </cell>
          <cell r="G161">
            <v>235</v>
          </cell>
          <cell r="H161">
            <v>1111</v>
          </cell>
          <cell r="I161" t="str">
            <v>0120R</v>
          </cell>
          <cell r="J161" t="str">
            <v>060</v>
          </cell>
          <cell r="K161" t="str">
            <v/>
          </cell>
          <cell r="L161" t="str">
            <v/>
          </cell>
          <cell r="M161" t="str">
            <v>Y</v>
          </cell>
          <cell r="N161" t="str">
            <v/>
          </cell>
          <cell r="O161" t="str">
            <v/>
          </cell>
          <cell r="P161" t="str">
            <v>4</v>
          </cell>
          <cell r="Q161" t="str">
            <v>MNTH</v>
          </cell>
          <cell r="R161" t="str">
            <v>ADMN</v>
          </cell>
        </row>
        <row r="162">
          <cell r="B162" t="str">
            <v>0328</v>
          </cell>
          <cell r="C162">
            <v>108</v>
          </cell>
          <cell r="D162" t="str">
            <v>DIR, TRANSPORTATION OPER</v>
          </cell>
          <cell r="E162" t="str">
            <v>EXEMPT</v>
          </cell>
          <cell r="F162" t="str">
            <v>S</v>
          </cell>
          <cell r="G162">
            <v>232</v>
          </cell>
          <cell r="H162">
            <v>1111</v>
          </cell>
          <cell r="I162" t="str">
            <v>0120R</v>
          </cell>
          <cell r="J162" t="str">
            <v>050</v>
          </cell>
          <cell r="K162" t="str">
            <v/>
          </cell>
          <cell r="L162" t="str">
            <v/>
          </cell>
          <cell r="M162" t="str">
            <v>Y</v>
          </cell>
          <cell r="N162" t="str">
            <v/>
          </cell>
          <cell r="O162" t="str">
            <v/>
          </cell>
          <cell r="P162" t="str">
            <v>4</v>
          </cell>
          <cell r="Q162" t="str">
            <v>MNTH</v>
          </cell>
          <cell r="R162" t="str">
            <v>ADMN</v>
          </cell>
        </row>
        <row r="163">
          <cell r="B163" t="str">
            <v>0329</v>
          </cell>
          <cell r="C163">
            <v>322</v>
          </cell>
          <cell r="D163" t="str">
            <v>ASST TO THE BOARD OF ED</v>
          </cell>
          <cell r="E163" t="str">
            <v>EXEMPT</v>
          </cell>
          <cell r="F163" t="str">
            <v>S</v>
          </cell>
          <cell r="G163">
            <v>232</v>
          </cell>
          <cell r="H163">
            <v>1111</v>
          </cell>
          <cell r="I163" t="str">
            <v>0120R</v>
          </cell>
          <cell r="J163" t="str">
            <v>030</v>
          </cell>
          <cell r="K163" t="str">
            <v/>
          </cell>
          <cell r="L163" t="str">
            <v/>
          </cell>
          <cell r="M163" t="str">
            <v>Y</v>
          </cell>
          <cell r="N163" t="str">
            <v/>
          </cell>
          <cell r="O163" t="str">
            <v/>
          </cell>
          <cell r="P163" t="str">
            <v>4</v>
          </cell>
          <cell r="Q163" t="str">
            <v>MNTH</v>
          </cell>
          <cell r="R163" t="str">
            <v>ADMN</v>
          </cell>
        </row>
        <row r="164">
          <cell r="B164" t="str">
            <v>0330</v>
          </cell>
          <cell r="C164">
            <v>322</v>
          </cell>
          <cell r="D164" t="str">
            <v>ASST TO THE SUPERINTENDENT</v>
          </cell>
          <cell r="E164" t="str">
            <v>EXEMPT</v>
          </cell>
          <cell r="F164" t="str">
            <v>S</v>
          </cell>
          <cell r="G164">
            <v>235</v>
          </cell>
          <cell r="H164">
            <v>1111</v>
          </cell>
          <cell r="I164" t="str">
            <v>0120R</v>
          </cell>
          <cell r="J164" t="str">
            <v>030</v>
          </cell>
          <cell r="K164" t="str">
            <v/>
          </cell>
          <cell r="L164" t="str">
            <v/>
          </cell>
          <cell r="M164" t="str">
            <v>Y</v>
          </cell>
          <cell r="N164" t="str">
            <v/>
          </cell>
          <cell r="O164" t="str">
            <v/>
          </cell>
          <cell r="P164" t="str">
            <v>4</v>
          </cell>
          <cell r="Q164" t="str">
            <v>MNTH</v>
          </cell>
          <cell r="R164" t="str">
            <v>ADMN</v>
          </cell>
        </row>
        <row r="165">
          <cell r="B165" t="str">
            <v>0331</v>
          </cell>
          <cell r="C165">
            <v>108</v>
          </cell>
          <cell r="D165" t="str">
            <v>SUPERVISOR I, CLASSIFIED</v>
          </cell>
          <cell r="E165" t="str">
            <v>EXEMPT</v>
          </cell>
          <cell r="F165" t="str">
            <v>S</v>
          </cell>
          <cell r="G165">
            <v>235</v>
          </cell>
          <cell r="H165">
            <v>1111</v>
          </cell>
          <cell r="I165" t="str">
            <v>1200</v>
          </cell>
          <cell r="J165" t="str">
            <v>048</v>
          </cell>
          <cell r="K165" t="str">
            <v>1</v>
          </cell>
          <cell r="L165" t="str">
            <v>6</v>
          </cell>
          <cell r="M165" t="str">
            <v>Y</v>
          </cell>
          <cell r="N165" t="str">
            <v/>
          </cell>
          <cell r="O165" t="str">
            <v/>
          </cell>
          <cell r="P165" t="str">
            <v>4</v>
          </cell>
          <cell r="Q165" t="str">
            <v>MNTH</v>
          </cell>
          <cell r="R165" t="str">
            <v>ADMN</v>
          </cell>
        </row>
        <row r="166">
          <cell r="B166" t="str">
            <v>0332</v>
          </cell>
          <cell r="C166">
            <v>108</v>
          </cell>
          <cell r="D166" t="str">
            <v>SUPERVISOR II CLASSIFIED</v>
          </cell>
          <cell r="E166" t="str">
            <v>EXEMPT</v>
          </cell>
          <cell r="F166" t="str">
            <v>S</v>
          </cell>
          <cell r="G166">
            <v>235</v>
          </cell>
          <cell r="H166">
            <v>1111</v>
          </cell>
          <cell r="I166" t="str">
            <v>1200</v>
          </cell>
          <cell r="J166" t="str">
            <v>035</v>
          </cell>
          <cell r="K166" t="str">
            <v>1</v>
          </cell>
          <cell r="L166" t="str">
            <v>6</v>
          </cell>
          <cell r="M166" t="str">
            <v>Y</v>
          </cell>
          <cell r="N166" t="str">
            <v/>
          </cell>
          <cell r="O166" t="str">
            <v/>
          </cell>
          <cell r="P166" t="str">
            <v>4</v>
          </cell>
          <cell r="Q166" t="str">
            <v>MNTH</v>
          </cell>
          <cell r="R166" t="str">
            <v>ADMN</v>
          </cell>
        </row>
        <row r="167">
          <cell r="B167" t="str">
            <v>0333</v>
          </cell>
          <cell r="C167">
            <v>103</v>
          </cell>
          <cell r="D167" t="str">
            <v>ADM EMP BEN/EX SEC RET PLN</v>
          </cell>
          <cell r="E167" t="str">
            <v>EXEMPT</v>
          </cell>
          <cell r="F167" t="str">
            <v>S</v>
          </cell>
          <cell r="G167">
            <v>232</v>
          </cell>
          <cell r="H167">
            <v>1111</v>
          </cell>
          <cell r="I167" t="str">
            <v>1100</v>
          </cell>
          <cell r="J167" t="str">
            <v>040</v>
          </cell>
          <cell r="K167" t="str">
            <v>1</v>
          </cell>
          <cell r="L167" t="str">
            <v>6</v>
          </cell>
          <cell r="M167" t="str">
            <v>Y</v>
          </cell>
          <cell r="N167" t="str">
            <v/>
          </cell>
          <cell r="O167" t="str">
            <v/>
          </cell>
          <cell r="P167" t="str">
            <v>4</v>
          </cell>
          <cell r="Q167" t="str">
            <v>MNTH</v>
          </cell>
          <cell r="R167" t="str">
            <v>ADMN</v>
          </cell>
        </row>
        <row r="168">
          <cell r="B168" t="str">
            <v>0334</v>
          </cell>
          <cell r="C168">
            <v>103</v>
          </cell>
          <cell r="D168" t="str">
            <v>SPECIAL ASST TO THE SUPT</v>
          </cell>
          <cell r="E168" t="str">
            <v>EXEMPT</v>
          </cell>
          <cell r="F168" t="str">
            <v>S</v>
          </cell>
          <cell r="G168">
            <v>235</v>
          </cell>
          <cell r="H168">
            <v>1111</v>
          </cell>
          <cell r="I168" t="str">
            <v>0120R</v>
          </cell>
          <cell r="J168" t="str">
            <v>050</v>
          </cell>
          <cell r="K168" t="str">
            <v/>
          </cell>
          <cell r="L168" t="str">
            <v/>
          </cell>
          <cell r="M168" t="str">
            <v>Y</v>
          </cell>
          <cell r="N168" t="str">
            <v/>
          </cell>
          <cell r="O168" t="str">
            <v/>
          </cell>
          <cell r="P168" t="str">
            <v>4</v>
          </cell>
          <cell r="Q168" t="str">
            <v>MNTH</v>
          </cell>
          <cell r="R168" t="str">
            <v>ADMN</v>
          </cell>
        </row>
        <row r="169">
          <cell r="B169" t="str">
            <v>0335</v>
          </cell>
          <cell r="C169">
            <v>103</v>
          </cell>
          <cell r="D169" t="str">
            <v>DIR, CO MEDICAID CONS</v>
          </cell>
          <cell r="E169" t="str">
            <v>EXEMPT</v>
          </cell>
          <cell r="F169" t="str">
            <v>S</v>
          </cell>
          <cell r="G169">
            <v>235</v>
          </cell>
          <cell r="H169">
            <v>1111</v>
          </cell>
          <cell r="I169" t="str">
            <v>0120R</v>
          </cell>
          <cell r="J169" t="str">
            <v>050</v>
          </cell>
          <cell r="K169" t="str">
            <v/>
          </cell>
          <cell r="L169" t="str">
            <v/>
          </cell>
          <cell r="M169" t="str">
            <v>Y</v>
          </cell>
          <cell r="N169" t="str">
            <v/>
          </cell>
          <cell r="O169" t="str">
            <v/>
          </cell>
          <cell r="P169" t="str">
            <v>4</v>
          </cell>
          <cell r="Q169" t="str">
            <v>MNTH</v>
          </cell>
          <cell r="R169" t="str">
            <v>ADMN</v>
          </cell>
        </row>
        <row r="170">
          <cell r="B170" t="str">
            <v>0342</v>
          </cell>
          <cell r="C170">
            <v>340</v>
          </cell>
          <cell r="D170" t="str">
            <v>DIR, INTERNAL AUDIT SVCS</v>
          </cell>
          <cell r="E170" t="str">
            <v>EXEMPT</v>
          </cell>
          <cell r="F170" t="str">
            <v>S</v>
          </cell>
          <cell r="G170">
            <v>232</v>
          </cell>
          <cell r="H170">
            <v>1111</v>
          </cell>
          <cell r="I170" t="str">
            <v>1152</v>
          </cell>
          <cell r="J170" t="str">
            <v>010</v>
          </cell>
          <cell r="K170" t="str">
            <v>1</v>
          </cell>
          <cell r="L170" t="str">
            <v>25</v>
          </cell>
          <cell r="M170" t="str">
            <v>Y</v>
          </cell>
          <cell r="N170" t="str">
            <v/>
          </cell>
          <cell r="O170" t="str">
            <v/>
          </cell>
          <cell r="P170" t="str">
            <v>4</v>
          </cell>
          <cell r="Q170" t="str">
            <v>MNTH</v>
          </cell>
          <cell r="R170" t="str">
            <v>ADMN</v>
          </cell>
        </row>
        <row r="171">
          <cell r="B171" t="str">
            <v>0345</v>
          </cell>
          <cell r="C171">
            <v>103</v>
          </cell>
          <cell r="D171" t="str">
            <v>DIR, TITLE I</v>
          </cell>
          <cell r="E171" t="str">
            <v>EXEMPT</v>
          </cell>
          <cell r="F171" t="str">
            <v>S</v>
          </cell>
          <cell r="G171">
            <v>235</v>
          </cell>
          <cell r="H171">
            <v>1111</v>
          </cell>
          <cell r="I171" t="str">
            <v>0120R</v>
          </cell>
          <cell r="J171" t="str">
            <v>050</v>
          </cell>
          <cell r="K171" t="str">
            <v/>
          </cell>
          <cell r="L171" t="str">
            <v/>
          </cell>
          <cell r="M171" t="str">
            <v>Y</v>
          </cell>
          <cell r="N171" t="str">
            <v/>
          </cell>
          <cell r="O171" t="str">
            <v/>
          </cell>
          <cell r="P171" t="str">
            <v>4</v>
          </cell>
          <cell r="Q171" t="str">
            <v>MNTH</v>
          </cell>
          <cell r="R171" t="str">
            <v>ADMN</v>
          </cell>
        </row>
        <row r="172">
          <cell r="B172" t="str">
            <v>0348</v>
          </cell>
          <cell r="C172">
            <v>341</v>
          </cell>
          <cell r="D172" t="str">
            <v>DEPUTY GENERAL COUNSEL</v>
          </cell>
          <cell r="E172" t="str">
            <v>EXEMPT</v>
          </cell>
          <cell r="F172" t="str">
            <v>S</v>
          </cell>
          <cell r="G172">
            <v>235</v>
          </cell>
          <cell r="H172">
            <v>1111</v>
          </cell>
          <cell r="I172" t="str">
            <v>SOFFSTEP</v>
          </cell>
          <cell r="J172" t="str">
            <v>OFF</v>
          </cell>
          <cell r="K172" t="str">
            <v/>
          </cell>
          <cell r="L172" t="str">
            <v/>
          </cell>
          <cell r="M172" t="str">
            <v>Y</v>
          </cell>
          <cell r="N172" t="str">
            <v/>
          </cell>
          <cell r="O172" t="str">
            <v/>
          </cell>
          <cell r="P172" t="str">
            <v>4</v>
          </cell>
          <cell r="Q172" t="str">
            <v>MNTH</v>
          </cell>
          <cell r="R172" t="str">
            <v>NONE</v>
          </cell>
        </row>
        <row r="173">
          <cell r="B173" t="str">
            <v>0348</v>
          </cell>
          <cell r="C173">
            <v>341</v>
          </cell>
          <cell r="D173" t="str">
            <v>DEPUTY GENL CNSL VAR CONT  (.60 FTE)</v>
          </cell>
          <cell r="E173" t="str">
            <v>EXEMPT</v>
          </cell>
          <cell r="F173" t="str">
            <v>S</v>
          </cell>
          <cell r="G173">
            <v>235</v>
          </cell>
          <cell r="H173">
            <v>1111</v>
          </cell>
          <cell r="I173" t="str">
            <v>SOFFSTEP</v>
          </cell>
          <cell r="J173" t="str">
            <v>OFF</v>
          </cell>
          <cell r="K173" t="str">
            <v/>
          </cell>
          <cell r="L173" t="str">
            <v/>
          </cell>
          <cell r="M173" t="str">
            <v>Y</v>
          </cell>
          <cell r="N173" t="str">
            <v>JVAR600</v>
          </cell>
          <cell r="O173" t="str">
            <v/>
          </cell>
          <cell r="P173" t="str">
            <v>4</v>
          </cell>
          <cell r="Q173" t="str">
            <v>MNTH</v>
          </cell>
          <cell r="R173" t="str">
            <v>NONE</v>
          </cell>
        </row>
        <row r="174">
          <cell r="B174" t="str">
            <v>0351</v>
          </cell>
          <cell r="C174">
            <v>341</v>
          </cell>
          <cell r="D174" t="str">
            <v>DEPUTY GENERAL COUNSEL FT</v>
          </cell>
          <cell r="E174" t="str">
            <v>EXEMPT</v>
          </cell>
          <cell r="F174" t="str">
            <v>S</v>
          </cell>
          <cell r="G174">
            <v>237</v>
          </cell>
          <cell r="H174">
            <v>1111</v>
          </cell>
          <cell r="I174" t="str">
            <v>SOFFSTEP</v>
          </cell>
          <cell r="J174" t="str">
            <v>OFF</v>
          </cell>
          <cell r="K174" t="str">
            <v/>
          </cell>
          <cell r="L174" t="str">
            <v/>
          </cell>
          <cell r="M174" t="str">
            <v>Y</v>
          </cell>
          <cell r="N174" t="str">
            <v/>
          </cell>
          <cell r="O174" t="str">
            <v/>
          </cell>
          <cell r="P174" t="str">
            <v>4</v>
          </cell>
          <cell r="Q174" t="str">
            <v>MNTH</v>
          </cell>
          <cell r="R174" t="str">
            <v>NONE</v>
          </cell>
        </row>
        <row r="175">
          <cell r="B175" t="str">
            <v>0352</v>
          </cell>
          <cell r="C175">
            <v>342</v>
          </cell>
          <cell r="D175" t="str">
            <v>ASSOCIATE GENERAL COUNSEL</v>
          </cell>
          <cell r="E175" t="str">
            <v>EXEMPT</v>
          </cell>
          <cell r="F175" t="str">
            <v>S</v>
          </cell>
          <cell r="G175">
            <v>232</v>
          </cell>
          <cell r="H175">
            <v>1111</v>
          </cell>
          <cell r="I175" t="str">
            <v>SOFFSTEP</v>
          </cell>
          <cell r="J175" t="str">
            <v>OFF</v>
          </cell>
          <cell r="K175" t="str">
            <v/>
          </cell>
          <cell r="L175" t="str">
            <v/>
          </cell>
          <cell r="M175" t="str">
            <v>Y</v>
          </cell>
          <cell r="N175" t="str">
            <v/>
          </cell>
          <cell r="O175" t="str">
            <v/>
          </cell>
          <cell r="P175" t="str">
            <v>4</v>
          </cell>
          <cell r="Q175" t="str">
            <v>MNTH</v>
          </cell>
          <cell r="R175" t="str">
            <v>NONE</v>
          </cell>
        </row>
        <row r="176">
          <cell r="B176" t="str">
            <v>0360</v>
          </cell>
          <cell r="C176">
            <v>324</v>
          </cell>
          <cell r="D176" t="str">
            <v>ASST INVESTMENT OFFICER</v>
          </cell>
          <cell r="E176" t="str">
            <v>EXEMPT</v>
          </cell>
          <cell r="F176" t="str">
            <v>S</v>
          </cell>
          <cell r="G176">
            <v>232</v>
          </cell>
          <cell r="H176">
            <v>1111</v>
          </cell>
          <cell r="I176" t="str">
            <v>0100R</v>
          </cell>
          <cell r="J176" t="str">
            <v>010</v>
          </cell>
          <cell r="K176" t="str">
            <v/>
          </cell>
          <cell r="L176" t="str">
            <v/>
          </cell>
          <cell r="M176" t="str">
            <v>Y</v>
          </cell>
          <cell r="N176" t="str">
            <v/>
          </cell>
          <cell r="O176" t="str">
            <v/>
          </cell>
          <cell r="P176" t="str">
            <v>4</v>
          </cell>
          <cell r="Q176" t="str">
            <v>MNTH</v>
          </cell>
          <cell r="R176" t="str">
            <v>ADMN</v>
          </cell>
        </row>
        <row r="177">
          <cell r="B177" t="str">
            <v>0362</v>
          </cell>
          <cell r="C177">
            <v>104</v>
          </cell>
          <cell r="D177" t="str">
            <v>DIR, ASSESSMT/TESTING</v>
          </cell>
          <cell r="E177" t="str">
            <v>EXEMPT</v>
          </cell>
          <cell r="F177" t="str">
            <v>S</v>
          </cell>
          <cell r="G177">
            <v>232</v>
          </cell>
          <cell r="H177">
            <v>1111</v>
          </cell>
          <cell r="I177" t="str">
            <v>1150</v>
          </cell>
          <cell r="J177" t="str">
            <v>010</v>
          </cell>
          <cell r="K177" t="str">
            <v>1</v>
          </cell>
          <cell r="L177" t="str">
            <v>25</v>
          </cell>
          <cell r="M177" t="str">
            <v>Y</v>
          </cell>
          <cell r="N177" t="str">
            <v/>
          </cell>
          <cell r="O177" t="str">
            <v/>
          </cell>
          <cell r="P177" t="str">
            <v>4</v>
          </cell>
          <cell r="Q177" t="str">
            <v>MNTH</v>
          </cell>
          <cell r="R177" t="str">
            <v>ADMN</v>
          </cell>
        </row>
        <row r="178">
          <cell r="B178" t="str">
            <v>0370</v>
          </cell>
          <cell r="C178">
            <v>108</v>
          </cell>
          <cell r="D178" t="str">
            <v>DIRECTOR CLASSIFIED</v>
          </cell>
          <cell r="E178" t="str">
            <v>EXEMPT</v>
          </cell>
          <cell r="F178" t="str">
            <v>S</v>
          </cell>
          <cell r="G178">
            <v>232</v>
          </cell>
          <cell r="H178">
            <v>1111</v>
          </cell>
          <cell r="I178" t="str">
            <v>1200</v>
          </cell>
          <cell r="J178" t="str">
            <v>046</v>
          </cell>
          <cell r="K178" t="str">
            <v>1</v>
          </cell>
          <cell r="L178" t="str">
            <v>6</v>
          </cell>
          <cell r="M178" t="str">
            <v>Y</v>
          </cell>
          <cell r="N178" t="str">
            <v/>
          </cell>
          <cell r="O178" t="str">
            <v/>
          </cell>
          <cell r="P178" t="str">
            <v>4</v>
          </cell>
          <cell r="Q178" t="str">
            <v>MNTH</v>
          </cell>
          <cell r="R178" t="str">
            <v>ADMN</v>
          </cell>
        </row>
        <row r="179">
          <cell r="B179" t="str">
            <v>0371</v>
          </cell>
          <cell r="C179">
            <v>103</v>
          </cell>
          <cell r="D179" t="str">
            <v>EXEC DIRECTOR, CLASSIFIED</v>
          </cell>
          <cell r="E179" t="str">
            <v>EXEMPT</v>
          </cell>
          <cell r="F179" t="str">
            <v>S</v>
          </cell>
          <cell r="G179">
            <v>232</v>
          </cell>
          <cell r="H179">
            <v>1111</v>
          </cell>
          <cell r="I179" t="str">
            <v>1151</v>
          </cell>
          <cell r="J179" t="str">
            <v>010</v>
          </cell>
          <cell r="K179" t="str">
            <v>1</v>
          </cell>
          <cell r="L179" t="str">
            <v>25</v>
          </cell>
          <cell r="M179" t="str">
            <v>Y</v>
          </cell>
          <cell r="N179" t="str">
            <v/>
          </cell>
          <cell r="O179" t="str">
            <v/>
          </cell>
          <cell r="P179" t="str">
            <v>4</v>
          </cell>
          <cell r="Q179" t="str">
            <v>MNTH</v>
          </cell>
          <cell r="R179" t="str">
            <v>ADMN</v>
          </cell>
        </row>
        <row r="180">
          <cell r="B180" t="str">
            <v>0373</v>
          </cell>
          <cell r="C180">
            <v>103</v>
          </cell>
          <cell r="D180" t="str">
            <v>ASSISTANT TO THE TREASURER</v>
          </cell>
          <cell r="E180" t="str">
            <v>EXEMPT</v>
          </cell>
          <cell r="F180" t="str">
            <v>S</v>
          </cell>
          <cell r="G180">
            <v>235</v>
          </cell>
          <cell r="H180">
            <v>1111</v>
          </cell>
          <cell r="I180" t="str">
            <v>0120R</v>
          </cell>
          <cell r="J180" t="str">
            <v>050</v>
          </cell>
          <cell r="K180" t="str">
            <v/>
          </cell>
          <cell r="L180" t="str">
            <v/>
          </cell>
          <cell r="M180" t="str">
            <v>Y</v>
          </cell>
          <cell r="N180" t="str">
            <v/>
          </cell>
          <cell r="O180" t="str">
            <v/>
          </cell>
          <cell r="P180" t="str">
            <v>4</v>
          </cell>
          <cell r="Q180" t="str">
            <v>MNTH</v>
          </cell>
          <cell r="R180" t="str">
            <v>ADMN</v>
          </cell>
        </row>
        <row r="181">
          <cell r="B181" t="str">
            <v>0380</v>
          </cell>
          <cell r="C181">
            <v>322</v>
          </cell>
          <cell r="D181" t="str">
            <v>GENERAL PROFESSIONAL</v>
          </cell>
          <cell r="E181" t="str">
            <v>NON-EXEMPT</v>
          </cell>
          <cell r="F181" t="str">
            <v>H</v>
          </cell>
          <cell r="G181">
            <v>0</v>
          </cell>
          <cell r="H181">
            <v>1111</v>
          </cell>
          <cell r="I181" t="str">
            <v>0520R</v>
          </cell>
          <cell r="J181" t="str">
            <v>010</v>
          </cell>
          <cell r="K181" t="str">
            <v/>
          </cell>
          <cell r="L181" t="str">
            <v/>
          </cell>
          <cell r="M181" t="str">
            <v>Y</v>
          </cell>
          <cell r="N181" t="str">
            <v/>
          </cell>
          <cell r="O181" t="str">
            <v/>
          </cell>
          <cell r="P181" t="str">
            <v>4</v>
          </cell>
          <cell r="Q181" t="str">
            <v>MNNE</v>
          </cell>
          <cell r="R181" t="str">
            <v>NONE</v>
          </cell>
        </row>
        <row r="182">
          <cell r="B182" t="str">
            <v>0390</v>
          </cell>
          <cell r="C182">
            <v>514</v>
          </cell>
          <cell r="D182" t="str">
            <v>CONTRACT SERVICES</v>
          </cell>
          <cell r="E182" t="str">
            <v>EXEMPT</v>
          </cell>
          <cell r="F182" t="str">
            <v>H</v>
          </cell>
          <cell r="G182">
            <v>0</v>
          </cell>
          <cell r="H182">
            <v>1111</v>
          </cell>
          <cell r="I182" t="str">
            <v>0520R</v>
          </cell>
          <cell r="J182" t="str">
            <v>010</v>
          </cell>
          <cell r="K182" t="str">
            <v/>
          </cell>
          <cell r="L182" t="str">
            <v/>
          </cell>
          <cell r="M182" t="str">
            <v>Y</v>
          </cell>
          <cell r="N182" t="str">
            <v/>
          </cell>
          <cell r="O182" t="str">
            <v/>
          </cell>
          <cell r="P182" t="str">
            <v>4</v>
          </cell>
          <cell r="Q182" t="str">
            <v>MNTH</v>
          </cell>
          <cell r="R182" t="str">
            <v>NONE</v>
          </cell>
        </row>
        <row r="183">
          <cell r="B183" t="str">
            <v>0392</v>
          </cell>
          <cell r="C183">
            <v>105</v>
          </cell>
          <cell r="D183" t="str">
            <v>DIR, LITERACY</v>
          </cell>
          <cell r="E183" t="str">
            <v>EXEMPT</v>
          </cell>
          <cell r="F183" t="str">
            <v>S</v>
          </cell>
          <cell r="G183">
            <v>235</v>
          </cell>
          <cell r="H183">
            <v>1111</v>
          </cell>
          <cell r="I183" t="str">
            <v>0120R</v>
          </cell>
          <cell r="J183" t="str">
            <v>050</v>
          </cell>
          <cell r="K183" t="str">
            <v/>
          </cell>
          <cell r="L183" t="str">
            <v/>
          </cell>
          <cell r="M183" t="str">
            <v>Y</v>
          </cell>
          <cell r="N183" t="str">
            <v/>
          </cell>
          <cell r="O183" t="str">
            <v/>
          </cell>
          <cell r="P183" t="str">
            <v>4</v>
          </cell>
          <cell r="Q183" t="str">
            <v>MNTH</v>
          </cell>
          <cell r="R183" t="str">
            <v>ADMN</v>
          </cell>
        </row>
        <row r="184">
          <cell r="B184" t="str">
            <v>0394</v>
          </cell>
          <cell r="C184">
            <v>105</v>
          </cell>
          <cell r="D184" t="str">
            <v>DIR, MATH &amp; SCIENCE</v>
          </cell>
          <cell r="E184" t="str">
            <v>EXEMPT</v>
          </cell>
          <cell r="F184" t="str">
            <v>S</v>
          </cell>
          <cell r="G184">
            <v>232</v>
          </cell>
          <cell r="H184">
            <v>1111</v>
          </cell>
          <cell r="I184" t="str">
            <v>1152</v>
          </cell>
          <cell r="J184" t="str">
            <v>010</v>
          </cell>
          <cell r="K184" t="str">
            <v>1</v>
          </cell>
          <cell r="L184" t="str">
            <v>25</v>
          </cell>
          <cell r="M184" t="str">
            <v>Y</v>
          </cell>
          <cell r="N184" t="str">
            <v/>
          </cell>
          <cell r="O184" t="str">
            <v/>
          </cell>
          <cell r="P184" t="str">
            <v>4</v>
          </cell>
          <cell r="Q184" t="str">
            <v>MNTH</v>
          </cell>
          <cell r="R184" t="str">
            <v>ADMN</v>
          </cell>
        </row>
        <row r="185">
          <cell r="B185" t="str">
            <v>0396</v>
          </cell>
          <cell r="C185">
            <v>103</v>
          </cell>
          <cell r="D185" t="str">
            <v>DIR, CURRICULUM/INSTRUCTN</v>
          </cell>
          <cell r="E185" t="str">
            <v>EXEMPT</v>
          </cell>
          <cell r="F185" t="str">
            <v>S</v>
          </cell>
          <cell r="G185">
            <v>235</v>
          </cell>
          <cell r="H185">
            <v>1111</v>
          </cell>
          <cell r="I185" t="str">
            <v>0120R</v>
          </cell>
          <cell r="J185" t="str">
            <v>050</v>
          </cell>
          <cell r="K185" t="str">
            <v/>
          </cell>
          <cell r="L185" t="str">
            <v/>
          </cell>
          <cell r="M185" t="str">
            <v>Y</v>
          </cell>
          <cell r="N185" t="str">
            <v/>
          </cell>
          <cell r="O185" t="str">
            <v/>
          </cell>
          <cell r="P185" t="str">
            <v>4</v>
          </cell>
          <cell r="Q185" t="str">
            <v>MNTH</v>
          </cell>
          <cell r="R185" t="str">
            <v>ADMN</v>
          </cell>
        </row>
        <row r="186">
          <cell r="B186" t="str">
            <v>0400</v>
          </cell>
          <cell r="C186">
            <v>108</v>
          </cell>
          <cell r="D186" t="str">
            <v>MANAGER, SOCIAL WORK SVCS</v>
          </cell>
          <cell r="E186" t="str">
            <v>EXEMPT</v>
          </cell>
          <cell r="F186" t="str">
            <v>S</v>
          </cell>
          <cell r="G186">
            <v>235</v>
          </cell>
          <cell r="H186">
            <v>1111</v>
          </cell>
          <cell r="I186" t="str">
            <v>0120R</v>
          </cell>
          <cell r="J186" t="str">
            <v>040</v>
          </cell>
          <cell r="K186" t="str">
            <v/>
          </cell>
          <cell r="L186" t="str">
            <v/>
          </cell>
          <cell r="M186" t="str">
            <v>Y</v>
          </cell>
          <cell r="N186" t="str">
            <v/>
          </cell>
          <cell r="O186" t="str">
            <v/>
          </cell>
          <cell r="P186" t="str">
            <v>4</v>
          </cell>
          <cell r="Q186" t="str">
            <v>MNTH</v>
          </cell>
          <cell r="R186" t="str">
            <v>ADMN</v>
          </cell>
        </row>
        <row r="187">
          <cell r="B187" t="str">
            <v>0401</v>
          </cell>
          <cell r="C187">
            <v>104</v>
          </cell>
          <cell r="D187" t="str">
            <v>MANAGER, MAST</v>
          </cell>
          <cell r="E187" t="str">
            <v>EXEMPT</v>
          </cell>
          <cell r="F187" t="str">
            <v>S</v>
          </cell>
          <cell r="G187">
            <v>235</v>
          </cell>
          <cell r="H187">
            <v>1111</v>
          </cell>
          <cell r="I187" t="str">
            <v>0120R</v>
          </cell>
          <cell r="J187" t="str">
            <v>030</v>
          </cell>
          <cell r="K187" t="str">
            <v/>
          </cell>
          <cell r="L187" t="str">
            <v/>
          </cell>
          <cell r="M187" t="str">
            <v>Y</v>
          </cell>
          <cell r="N187" t="str">
            <v/>
          </cell>
          <cell r="O187" t="str">
            <v/>
          </cell>
          <cell r="P187" t="str">
            <v>4</v>
          </cell>
          <cell r="Q187" t="str">
            <v>MNTH</v>
          </cell>
          <cell r="R187" t="str">
            <v>ADMN</v>
          </cell>
        </row>
        <row r="188">
          <cell r="B188" t="str">
            <v>0402</v>
          </cell>
          <cell r="C188">
            <v>108</v>
          </cell>
          <cell r="D188" t="str">
            <v>MANAGER, PSYCHOLOGICAL SVC</v>
          </cell>
          <cell r="E188" t="str">
            <v>EXEMPT</v>
          </cell>
          <cell r="F188" t="str">
            <v>S</v>
          </cell>
          <cell r="G188">
            <v>235</v>
          </cell>
          <cell r="H188">
            <v>1111</v>
          </cell>
          <cell r="I188" t="str">
            <v>0120R</v>
          </cell>
          <cell r="J188" t="str">
            <v>040</v>
          </cell>
          <cell r="K188" t="str">
            <v/>
          </cell>
          <cell r="L188" t="str">
            <v/>
          </cell>
          <cell r="M188" t="str">
            <v>Y</v>
          </cell>
          <cell r="N188" t="str">
            <v/>
          </cell>
          <cell r="O188" t="str">
            <v/>
          </cell>
          <cell r="P188" t="str">
            <v>4</v>
          </cell>
          <cell r="Q188" t="str">
            <v>MNTH</v>
          </cell>
          <cell r="R188" t="str">
            <v>ADMN</v>
          </cell>
        </row>
        <row r="189">
          <cell r="B189" t="str">
            <v>0403</v>
          </cell>
          <cell r="C189">
            <v>103</v>
          </cell>
          <cell r="D189" t="str">
            <v>MGR, EDUCATIONAL PROJECT</v>
          </cell>
          <cell r="E189" t="str">
            <v>EXEMPT</v>
          </cell>
          <cell r="F189" t="str">
            <v>S</v>
          </cell>
          <cell r="G189">
            <v>235</v>
          </cell>
          <cell r="H189">
            <v>1111</v>
          </cell>
          <cell r="I189" t="str">
            <v>0120R</v>
          </cell>
          <cell r="J189" t="str">
            <v>040</v>
          </cell>
          <cell r="K189" t="str">
            <v/>
          </cell>
          <cell r="L189" t="str">
            <v/>
          </cell>
          <cell r="M189" t="str">
            <v>Y</v>
          </cell>
          <cell r="N189" t="str">
            <v/>
          </cell>
          <cell r="O189" t="str">
            <v/>
          </cell>
          <cell r="P189" t="str">
            <v>4</v>
          </cell>
          <cell r="Q189" t="str">
            <v>MNTH</v>
          </cell>
          <cell r="R189" t="str">
            <v>ADMN</v>
          </cell>
        </row>
        <row r="190">
          <cell r="B190" t="str">
            <v>0404</v>
          </cell>
          <cell r="C190">
            <v>108</v>
          </cell>
          <cell r="D190" t="str">
            <v>MANAGER, NURSING SERVICES</v>
          </cell>
          <cell r="E190" t="str">
            <v>EXEMPT</v>
          </cell>
          <cell r="F190" t="str">
            <v>S</v>
          </cell>
          <cell r="G190">
            <v>235</v>
          </cell>
          <cell r="H190">
            <v>1111</v>
          </cell>
          <cell r="I190" t="str">
            <v>0120R</v>
          </cell>
          <cell r="J190" t="str">
            <v>040</v>
          </cell>
          <cell r="K190" t="str">
            <v/>
          </cell>
          <cell r="L190" t="str">
            <v/>
          </cell>
          <cell r="M190" t="str">
            <v>Y</v>
          </cell>
          <cell r="N190" t="str">
            <v/>
          </cell>
          <cell r="O190" t="str">
            <v/>
          </cell>
          <cell r="P190" t="str">
            <v>4</v>
          </cell>
          <cell r="Q190" t="str">
            <v>MNTH</v>
          </cell>
          <cell r="R190" t="str">
            <v>ADMN</v>
          </cell>
        </row>
        <row r="191">
          <cell r="B191" t="str">
            <v>0406</v>
          </cell>
          <cell r="C191">
            <v>212</v>
          </cell>
          <cell r="D191" t="str">
            <v>MANAGER, GIFTED/TALENTED</v>
          </cell>
          <cell r="E191" t="str">
            <v>EXEMPT</v>
          </cell>
          <cell r="F191" t="str">
            <v>S</v>
          </cell>
          <cell r="G191">
            <v>235</v>
          </cell>
          <cell r="H191">
            <v>1111</v>
          </cell>
          <cell r="I191" t="str">
            <v>0120R</v>
          </cell>
          <cell r="J191" t="str">
            <v>040</v>
          </cell>
          <cell r="K191" t="str">
            <v/>
          </cell>
          <cell r="L191" t="str">
            <v/>
          </cell>
          <cell r="M191" t="str">
            <v>Y</v>
          </cell>
          <cell r="N191" t="str">
            <v/>
          </cell>
          <cell r="O191" t="str">
            <v/>
          </cell>
          <cell r="P191" t="str">
            <v>4</v>
          </cell>
          <cell r="Q191" t="str">
            <v>MNTH</v>
          </cell>
          <cell r="R191" t="str">
            <v>ADMN</v>
          </cell>
        </row>
        <row r="192">
          <cell r="B192" t="str">
            <v>0408</v>
          </cell>
          <cell r="C192">
            <v>212</v>
          </cell>
          <cell r="D192" t="str">
            <v>MANAGER, SPECIAL ED PROG</v>
          </cell>
          <cell r="E192" t="str">
            <v>EXEMPT</v>
          </cell>
          <cell r="F192" t="str">
            <v>S</v>
          </cell>
          <cell r="G192">
            <v>235</v>
          </cell>
          <cell r="H192">
            <v>1111</v>
          </cell>
          <cell r="I192" t="str">
            <v>0120R</v>
          </cell>
          <cell r="J192" t="str">
            <v>040</v>
          </cell>
          <cell r="K192" t="str">
            <v/>
          </cell>
          <cell r="L192" t="str">
            <v/>
          </cell>
          <cell r="M192" t="str">
            <v>Y</v>
          </cell>
          <cell r="N192" t="str">
            <v/>
          </cell>
          <cell r="O192" t="str">
            <v/>
          </cell>
          <cell r="P192" t="str">
            <v>4</v>
          </cell>
          <cell r="Q192" t="str">
            <v>MNTH</v>
          </cell>
          <cell r="R192" t="str">
            <v>ADMN</v>
          </cell>
        </row>
        <row r="193">
          <cell r="B193" t="str">
            <v>0409</v>
          </cell>
          <cell r="C193">
            <v>107</v>
          </cell>
          <cell r="D193" t="str">
            <v>MANAGER, LITERACY (.75 FTE)</v>
          </cell>
          <cell r="E193" t="str">
            <v>EXEMPT</v>
          </cell>
          <cell r="F193" t="str">
            <v>S</v>
          </cell>
          <cell r="G193">
            <v>235</v>
          </cell>
          <cell r="H193">
            <v>1111</v>
          </cell>
          <cell r="I193" t="str">
            <v>2160</v>
          </cell>
          <cell r="J193" t="str">
            <v>010</v>
          </cell>
          <cell r="K193" t="str">
            <v>1</v>
          </cell>
          <cell r="L193" t="str">
            <v>25</v>
          </cell>
          <cell r="M193" t="str">
            <v>Y</v>
          </cell>
          <cell r="N193" t="str">
            <v>JVAR750</v>
          </cell>
          <cell r="O193" t="str">
            <v/>
          </cell>
          <cell r="P193" t="str">
            <v>4</v>
          </cell>
          <cell r="Q193" t="str">
            <v>MNTH</v>
          </cell>
          <cell r="R193" t="str">
            <v>ADMN</v>
          </cell>
        </row>
        <row r="194">
          <cell r="B194" t="str">
            <v>0410</v>
          </cell>
          <cell r="C194">
            <v>103</v>
          </cell>
          <cell r="D194" t="str">
            <v>MANAGER, ECE</v>
          </cell>
          <cell r="E194" t="str">
            <v>EXEMPT</v>
          </cell>
          <cell r="F194" t="str">
            <v>S</v>
          </cell>
          <cell r="G194">
            <v>235</v>
          </cell>
          <cell r="H194">
            <v>1111</v>
          </cell>
          <cell r="I194" t="str">
            <v>0120R</v>
          </cell>
          <cell r="J194" t="str">
            <v>030</v>
          </cell>
          <cell r="K194" t="str">
            <v/>
          </cell>
          <cell r="L194" t="str">
            <v/>
          </cell>
          <cell r="M194" t="str">
            <v>Y</v>
          </cell>
          <cell r="N194" t="str">
            <v/>
          </cell>
          <cell r="O194" t="str">
            <v/>
          </cell>
          <cell r="P194" t="str">
            <v>4</v>
          </cell>
          <cell r="Q194" t="str">
            <v>MNTH</v>
          </cell>
          <cell r="R194" t="str">
            <v>ADMN</v>
          </cell>
        </row>
        <row r="195">
          <cell r="B195" t="str">
            <v>0420</v>
          </cell>
          <cell r="C195">
            <v>103</v>
          </cell>
          <cell r="D195" t="str">
            <v>MANAGER, STRATEGY</v>
          </cell>
          <cell r="E195" t="str">
            <v>EXEMPT</v>
          </cell>
          <cell r="F195" t="str">
            <v>S</v>
          </cell>
          <cell r="G195">
            <v>235</v>
          </cell>
          <cell r="H195">
            <v>1111</v>
          </cell>
          <cell r="I195" t="str">
            <v>0120R</v>
          </cell>
          <cell r="J195" t="str">
            <v>040</v>
          </cell>
          <cell r="K195" t="str">
            <v/>
          </cell>
          <cell r="L195" t="str">
            <v/>
          </cell>
          <cell r="M195" t="str">
            <v>Y</v>
          </cell>
          <cell r="N195" t="str">
            <v/>
          </cell>
          <cell r="O195" t="str">
            <v/>
          </cell>
          <cell r="P195" t="str">
            <v>4</v>
          </cell>
          <cell r="Q195" t="str">
            <v>MNTH</v>
          </cell>
          <cell r="R195" t="str">
            <v>ADMN</v>
          </cell>
        </row>
        <row r="196">
          <cell r="B196" t="str">
            <v>0421</v>
          </cell>
          <cell r="C196">
            <v>103</v>
          </cell>
          <cell r="D196" t="str">
            <v>MANAGER, QA</v>
          </cell>
          <cell r="E196" t="str">
            <v>EXEMPT</v>
          </cell>
          <cell r="F196" t="str">
            <v>S</v>
          </cell>
          <cell r="G196">
            <v>235</v>
          </cell>
          <cell r="H196">
            <v>1111</v>
          </cell>
          <cell r="I196" t="str">
            <v>0120R</v>
          </cell>
          <cell r="J196" t="str">
            <v>030</v>
          </cell>
          <cell r="K196" t="str">
            <v/>
          </cell>
          <cell r="L196" t="str">
            <v/>
          </cell>
          <cell r="M196" t="str">
            <v>Y</v>
          </cell>
          <cell r="N196" t="str">
            <v/>
          </cell>
          <cell r="O196" t="str">
            <v/>
          </cell>
          <cell r="P196" t="str">
            <v>4</v>
          </cell>
          <cell r="Q196" t="str">
            <v>MNTH</v>
          </cell>
          <cell r="R196" t="str">
            <v>ADMN</v>
          </cell>
        </row>
        <row r="197">
          <cell r="B197" t="str">
            <v>0471</v>
          </cell>
          <cell r="C197">
            <v>103</v>
          </cell>
          <cell r="D197" t="str">
            <v>MANAGER, SAFE/DRUG FREE SH</v>
          </cell>
          <cell r="E197" t="str">
            <v>EXEMPT</v>
          </cell>
          <cell r="F197" t="str">
            <v>S</v>
          </cell>
          <cell r="G197">
            <v>235</v>
          </cell>
          <cell r="H197">
            <v>1111</v>
          </cell>
          <cell r="I197" t="str">
            <v>0120R</v>
          </cell>
          <cell r="J197" t="str">
            <v>040</v>
          </cell>
          <cell r="K197" t="str">
            <v/>
          </cell>
          <cell r="L197" t="str">
            <v/>
          </cell>
          <cell r="M197" t="str">
            <v>Y</v>
          </cell>
          <cell r="N197" t="str">
            <v/>
          </cell>
          <cell r="O197" t="str">
            <v/>
          </cell>
          <cell r="P197" t="str">
            <v>4</v>
          </cell>
          <cell r="Q197" t="str">
            <v>MNTH</v>
          </cell>
          <cell r="R197" t="str">
            <v>ADMN</v>
          </cell>
        </row>
        <row r="198">
          <cell r="B198" t="str">
            <v>0500</v>
          </cell>
          <cell r="C198">
            <v>103</v>
          </cell>
          <cell r="D198" t="str">
            <v>MANAGER, PROG EVALUATION</v>
          </cell>
          <cell r="E198" t="str">
            <v>EXEMPT</v>
          </cell>
          <cell r="F198" t="str">
            <v>S</v>
          </cell>
          <cell r="G198">
            <v>235</v>
          </cell>
          <cell r="H198">
            <v>1111</v>
          </cell>
          <cell r="I198" t="str">
            <v>0120R</v>
          </cell>
          <cell r="J198" t="str">
            <v>040</v>
          </cell>
          <cell r="K198" t="str">
            <v/>
          </cell>
          <cell r="L198" t="str">
            <v/>
          </cell>
          <cell r="M198" t="str">
            <v>Y</v>
          </cell>
          <cell r="N198" t="str">
            <v/>
          </cell>
          <cell r="O198" t="str">
            <v/>
          </cell>
          <cell r="P198" t="str">
            <v>4</v>
          </cell>
          <cell r="Q198" t="str">
            <v>MNTH</v>
          </cell>
          <cell r="R198" t="str">
            <v>ADMN</v>
          </cell>
        </row>
        <row r="199">
          <cell r="B199" t="str">
            <v>0501</v>
          </cell>
          <cell r="C199">
            <v>103</v>
          </cell>
          <cell r="D199" t="str">
            <v>MANAGER, SCHOOL OF CHOICE</v>
          </cell>
          <cell r="E199" t="str">
            <v>EXEMPT</v>
          </cell>
          <cell r="F199" t="str">
            <v>S</v>
          </cell>
          <cell r="G199">
            <v>235</v>
          </cell>
          <cell r="H199">
            <v>1111</v>
          </cell>
          <cell r="I199" t="str">
            <v>0120R</v>
          </cell>
          <cell r="J199" t="str">
            <v>030</v>
          </cell>
          <cell r="K199" t="str">
            <v/>
          </cell>
          <cell r="L199" t="str">
            <v/>
          </cell>
          <cell r="M199" t="str">
            <v>Y</v>
          </cell>
          <cell r="N199" t="str">
            <v/>
          </cell>
          <cell r="O199" t="str">
            <v/>
          </cell>
          <cell r="P199" t="str">
            <v>4</v>
          </cell>
          <cell r="Q199" t="str">
            <v>MNTH</v>
          </cell>
          <cell r="R199" t="str">
            <v>ADMN</v>
          </cell>
        </row>
        <row r="200">
          <cell r="B200" t="str">
            <v>0502</v>
          </cell>
          <cell r="C200">
            <v>345</v>
          </cell>
          <cell r="D200" t="str">
            <v>MANAGER, DPS FOUNDATION</v>
          </cell>
          <cell r="E200" t="str">
            <v>EXEMPT</v>
          </cell>
          <cell r="F200" t="str">
            <v>S</v>
          </cell>
          <cell r="G200">
            <v>235</v>
          </cell>
          <cell r="H200">
            <v>1111</v>
          </cell>
          <cell r="I200" t="str">
            <v>1160</v>
          </cell>
          <cell r="J200" t="str">
            <v>010</v>
          </cell>
          <cell r="K200" t="str">
            <v>1</v>
          </cell>
          <cell r="L200" t="str">
            <v>25</v>
          </cell>
          <cell r="M200" t="str">
            <v>Y</v>
          </cell>
          <cell r="N200" t="str">
            <v/>
          </cell>
          <cell r="O200" t="str">
            <v/>
          </cell>
          <cell r="P200" t="str">
            <v>4</v>
          </cell>
          <cell r="Q200" t="str">
            <v>MNTH</v>
          </cell>
          <cell r="R200" t="str">
            <v>ADMN</v>
          </cell>
        </row>
        <row r="201">
          <cell r="B201" t="str">
            <v>0503</v>
          </cell>
          <cell r="C201">
            <v>103</v>
          </cell>
          <cell r="D201" t="str">
            <v>MANAGER, PURCHASING</v>
          </cell>
          <cell r="E201" t="str">
            <v>EXEMPT</v>
          </cell>
          <cell r="F201" t="str">
            <v>S</v>
          </cell>
          <cell r="G201">
            <v>235</v>
          </cell>
          <cell r="H201">
            <v>1111</v>
          </cell>
          <cell r="I201" t="str">
            <v>0120R</v>
          </cell>
          <cell r="J201" t="str">
            <v>030</v>
          </cell>
          <cell r="K201" t="str">
            <v/>
          </cell>
          <cell r="L201" t="str">
            <v/>
          </cell>
          <cell r="M201" t="str">
            <v>Y</v>
          </cell>
          <cell r="N201" t="str">
            <v/>
          </cell>
          <cell r="O201" t="str">
            <v/>
          </cell>
          <cell r="P201" t="str">
            <v>4</v>
          </cell>
          <cell r="Q201" t="str">
            <v>MNTH</v>
          </cell>
          <cell r="R201" t="str">
            <v>ADMN</v>
          </cell>
        </row>
        <row r="202">
          <cell r="B202" t="str">
            <v>0504</v>
          </cell>
          <cell r="C202">
            <v>212</v>
          </cell>
          <cell r="D202" t="str">
            <v>MANAGER, DISTANCE LEARNING</v>
          </cell>
          <cell r="E202" t="str">
            <v>EXEMPT</v>
          </cell>
          <cell r="F202" t="str">
            <v>S</v>
          </cell>
          <cell r="G202">
            <v>212</v>
          </cell>
          <cell r="H202">
            <v>1111</v>
          </cell>
          <cell r="I202" t="str">
            <v>1160</v>
          </cell>
          <cell r="J202" t="str">
            <v>010</v>
          </cell>
          <cell r="K202" t="str">
            <v>1</v>
          </cell>
          <cell r="L202" t="str">
            <v>25</v>
          </cell>
          <cell r="M202" t="str">
            <v>Y</v>
          </cell>
          <cell r="N202" t="str">
            <v/>
          </cell>
          <cell r="O202" t="str">
            <v/>
          </cell>
          <cell r="P202" t="str">
            <v>4</v>
          </cell>
          <cell r="Q202" t="str">
            <v>MNTH</v>
          </cell>
          <cell r="R202" t="str">
            <v>ADMN</v>
          </cell>
        </row>
        <row r="203">
          <cell r="B203" t="str">
            <v>0505</v>
          </cell>
          <cell r="C203">
            <v>108</v>
          </cell>
          <cell r="D203" t="str">
            <v>MANAGER, FOOD SERVICES</v>
          </cell>
          <cell r="E203" t="str">
            <v>EXEMPT</v>
          </cell>
          <cell r="F203" t="str">
            <v>S</v>
          </cell>
          <cell r="G203">
            <v>235</v>
          </cell>
          <cell r="H203">
            <v>1111</v>
          </cell>
          <cell r="I203" t="str">
            <v>0120R</v>
          </cell>
          <cell r="J203" t="str">
            <v>040</v>
          </cell>
          <cell r="K203" t="str">
            <v/>
          </cell>
          <cell r="L203" t="str">
            <v/>
          </cell>
          <cell r="M203" t="str">
            <v>Y</v>
          </cell>
          <cell r="N203" t="str">
            <v/>
          </cell>
          <cell r="O203" t="str">
            <v/>
          </cell>
          <cell r="P203" t="str">
            <v>4</v>
          </cell>
          <cell r="Q203" t="str">
            <v>MNTH</v>
          </cell>
          <cell r="R203" t="str">
            <v>ADMN</v>
          </cell>
        </row>
        <row r="204">
          <cell r="B204" t="str">
            <v>0506</v>
          </cell>
          <cell r="C204">
            <v>337</v>
          </cell>
          <cell r="D204" t="str">
            <v>MANAGER, GRANTS OFFICE</v>
          </cell>
          <cell r="E204" t="str">
            <v>EXEMPT</v>
          </cell>
          <cell r="F204" t="str">
            <v>S</v>
          </cell>
          <cell r="G204">
            <v>235</v>
          </cell>
          <cell r="H204">
            <v>1111</v>
          </cell>
          <cell r="I204" t="str">
            <v>1160</v>
          </cell>
          <cell r="J204" t="str">
            <v>010</v>
          </cell>
          <cell r="K204" t="str">
            <v>1</v>
          </cell>
          <cell r="L204" t="str">
            <v>25</v>
          </cell>
          <cell r="M204" t="str">
            <v>Y</v>
          </cell>
          <cell r="N204" t="str">
            <v/>
          </cell>
          <cell r="O204" t="str">
            <v/>
          </cell>
          <cell r="P204" t="str">
            <v>4</v>
          </cell>
          <cell r="Q204" t="str">
            <v>MNTH</v>
          </cell>
          <cell r="R204" t="str">
            <v>ADMN</v>
          </cell>
        </row>
        <row r="205">
          <cell r="B205" t="str">
            <v>0508</v>
          </cell>
          <cell r="C205">
            <v>108</v>
          </cell>
          <cell r="D205" t="str">
            <v>MANAGER, CO MEDICAID CONS</v>
          </cell>
          <cell r="E205" t="str">
            <v>EXEMPT</v>
          </cell>
          <cell r="F205" t="str">
            <v>S</v>
          </cell>
          <cell r="G205">
            <v>235</v>
          </cell>
          <cell r="H205">
            <v>1111</v>
          </cell>
          <cell r="I205" t="str">
            <v>1160</v>
          </cell>
          <cell r="J205" t="str">
            <v>010</v>
          </cell>
          <cell r="K205" t="str">
            <v>1</v>
          </cell>
          <cell r="L205" t="str">
            <v>25</v>
          </cell>
          <cell r="M205" t="str">
            <v>Y</v>
          </cell>
          <cell r="N205" t="str">
            <v/>
          </cell>
          <cell r="O205" t="str">
            <v/>
          </cell>
          <cell r="P205" t="str">
            <v>4</v>
          </cell>
          <cell r="Q205" t="str">
            <v>MNTH</v>
          </cell>
          <cell r="R205" t="str">
            <v>ADMN</v>
          </cell>
        </row>
        <row r="206">
          <cell r="B206" t="str">
            <v>0509</v>
          </cell>
          <cell r="C206">
            <v>212</v>
          </cell>
          <cell r="D206" t="str">
            <v>MANAGER, EDUCATIONAL SVCS</v>
          </cell>
          <cell r="E206" t="str">
            <v>EXEMPT</v>
          </cell>
          <cell r="F206" t="str">
            <v>S</v>
          </cell>
          <cell r="G206">
            <v>235</v>
          </cell>
          <cell r="H206">
            <v>1111</v>
          </cell>
          <cell r="I206" t="str">
            <v>1160</v>
          </cell>
          <cell r="J206" t="str">
            <v>010</v>
          </cell>
          <cell r="K206" t="str">
            <v>1</v>
          </cell>
          <cell r="L206" t="str">
            <v>25</v>
          </cell>
          <cell r="M206" t="str">
            <v>Y</v>
          </cell>
          <cell r="N206" t="str">
            <v/>
          </cell>
          <cell r="O206" t="str">
            <v/>
          </cell>
          <cell r="P206" t="str">
            <v>4</v>
          </cell>
          <cell r="Q206" t="str">
            <v>MNTH</v>
          </cell>
          <cell r="R206" t="str">
            <v>ADMN</v>
          </cell>
        </row>
        <row r="207">
          <cell r="B207" t="str">
            <v>0510</v>
          </cell>
          <cell r="C207">
            <v>108</v>
          </cell>
          <cell r="D207" t="str">
            <v>MANAGER, DENVER KIDS INC</v>
          </cell>
          <cell r="E207" t="str">
            <v>EXEMPT</v>
          </cell>
          <cell r="F207" t="str">
            <v>S</v>
          </cell>
          <cell r="G207">
            <v>235</v>
          </cell>
          <cell r="H207">
            <v>1111</v>
          </cell>
          <cell r="I207" t="str">
            <v>0120R</v>
          </cell>
          <cell r="J207" t="str">
            <v>040</v>
          </cell>
          <cell r="K207" t="str">
            <v/>
          </cell>
          <cell r="L207" t="str">
            <v/>
          </cell>
          <cell r="M207" t="str">
            <v>Y</v>
          </cell>
          <cell r="N207" t="str">
            <v/>
          </cell>
          <cell r="O207" t="str">
            <v/>
          </cell>
          <cell r="P207" t="str">
            <v>4</v>
          </cell>
          <cell r="Q207" t="str">
            <v>MNTH</v>
          </cell>
          <cell r="R207" t="str">
            <v>ADMN</v>
          </cell>
        </row>
        <row r="208">
          <cell r="B208" t="str">
            <v>0512</v>
          </cell>
          <cell r="C208">
            <v>103</v>
          </cell>
          <cell r="D208" t="str">
            <v>MANAGER, TITLE I</v>
          </cell>
          <cell r="E208" t="str">
            <v>EXEMPT</v>
          </cell>
          <cell r="F208" t="str">
            <v>S</v>
          </cell>
          <cell r="G208">
            <v>235</v>
          </cell>
          <cell r="H208">
            <v>1111</v>
          </cell>
          <cell r="I208" t="str">
            <v>0120R</v>
          </cell>
          <cell r="J208" t="str">
            <v>040</v>
          </cell>
          <cell r="K208" t="str">
            <v/>
          </cell>
          <cell r="L208" t="str">
            <v/>
          </cell>
          <cell r="M208" t="str">
            <v>Y</v>
          </cell>
          <cell r="N208" t="str">
            <v/>
          </cell>
          <cell r="O208" t="str">
            <v/>
          </cell>
          <cell r="P208" t="str">
            <v>4</v>
          </cell>
          <cell r="Q208" t="str">
            <v>MNTH</v>
          </cell>
          <cell r="R208" t="str">
            <v>ADMN</v>
          </cell>
        </row>
        <row r="209">
          <cell r="B209" t="str">
            <v>0513</v>
          </cell>
          <cell r="C209">
            <v>103</v>
          </cell>
          <cell r="D209" t="str">
            <v>MANAGER, SENIOR ELA PROG</v>
          </cell>
          <cell r="E209" t="str">
            <v>EXEMPT</v>
          </cell>
          <cell r="F209" t="str">
            <v>S</v>
          </cell>
          <cell r="G209">
            <v>235</v>
          </cell>
          <cell r="H209">
            <v>1111</v>
          </cell>
          <cell r="I209" t="str">
            <v>0120R</v>
          </cell>
          <cell r="J209" t="str">
            <v>040</v>
          </cell>
          <cell r="K209" t="str">
            <v/>
          </cell>
          <cell r="L209" t="str">
            <v/>
          </cell>
          <cell r="M209" t="str">
            <v>Y</v>
          </cell>
          <cell r="N209" t="str">
            <v/>
          </cell>
          <cell r="O209" t="str">
            <v/>
          </cell>
          <cell r="P209" t="str">
            <v>4</v>
          </cell>
          <cell r="Q209" t="str">
            <v>MNTH</v>
          </cell>
          <cell r="R209" t="str">
            <v>ADMN</v>
          </cell>
        </row>
        <row r="210">
          <cell r="B210" t="str">
            <v>0514</v>
          </cell>
          <cell r="C210">
            <v>103</v>
          </cell>
          <cell r="D210" t="str">
            <v>MANAGER, ELA PROGRAM</v>
          </cell>
          <cell r="E210" t="str">
            <v>EXEMPT</v>
          </cell>
          <cell r="F210" t="str">
            <v>S</v>
          </cell>
          <cell r="G210">
            <v>235</v>
          </cell>
          <cell r="H210">
            <v>1111</v>
          </cell>
          <cell r="I210" t="str">
            <v>0120R</v>
          </cell>
          <cell r="J210" t="str">
            <v>030</v>
          </cell>
          <cell r="K210" t="str">
            <v/>
          </cell>
          <cell r="L210" t="str">
            <v/>
          </cell>
          <cell r="M210" t="str">
            <v>Y</v>
          </cell>
          <cell r="N210" t="str">
            <v/>
          </cell>
          <cell r="O210" t="str">
            <v/>
          </cell>
          <cell r="P210" t="str">
            <v>4</v>
          </cell>
          <cell r="Q210" t="str">
            <v>MNTH</v>
          </cell>
          <cell r="R210" t="str">
            <v>ADMN</v>
          </cell>
        </row>
        <row r="211">
          <cell r="B211" t="str">
            <v>0516</v>
          </cell>
          <cell r="C211">
            <v>324</v>
          </cell>
          <cell r="D211" t="str">
            <v>SUPV, ASSESSMENT &amp; TESTING</v>
          </cell>
          <cell r="E211" t="str">
            <v>EXEMPT</v>
          </cell>
          <cell r="F211" t="str">
            <v>S</v>
          </cell>
          <cell r="G211">
            <v>235</v>
          </cell>
          <cell r="H211">
            <v>1111</v>
          </cell>
          <cell r="I211" t="str">
            <v>1170</v>
          </cell>
          <cell r="J211" t="str">
            <v>010</v>
          </cell>
          <cell r="K211" t="str">
            <v>1</v>
          </cell>
          <cell r="L211" t="str">
            <v>25</v>
          </cell>
          <cell r="M211" t="str">
            <v>Y</v>
          </cell>
          <cell r="N211" t="str">
            <v/>
          </cell>
          <cell r="O211" t="str">
            <v/>
          </cell>
          <cell r="P211" t="str">
            <v>4</v>
          </cell>
          <cell r="Q211" t="str">
            <v>MNTH</v>
          </cell>
          <cell r="R211" t="str">
            <v>ADMN</v>
          </cell>
        </row>
        <row r="212">
          <cell r="B212" t="str">
            <v>0530</v>
          </cell>
          <cell r="C212">
            <v>103</v>
          </cell>
          <cell r="D212" t="str">
            <v>MANAGER, SUMMER SCHOOL</v>
          </cell>
          <cell r="E212" t="str">
            <v>EXEMPT</v>
          </cell>
          <cell r="F212" t="str">
            <v>S</v>
          </cell>
          <cell r="G212">
            <v>235</v>
          </cell>
          <cell r="H212">
            <v>1111</v>
          </cell>
          <cell r="I212" t="str">
            <v>1160</v>
          </cell>
          <cell r="J212" t="str">
            <v>010</v>
          </cell>
          <cell r="K212" t="str">
            <v>1</v>
          </cell>
          <cell r="L212" t="str">
            <v>25</v>
          </cell>
          <cell r="M212" t="str">
            <v>Y</v>
          </cell>
          <cell r="N212" t="str">
            <v/>
          </cell>
          <cell r="O212" t="str">
            <v/>
          </cell>
          <cell r="P212" t="str">
            <v>4</v>
          </cell>
          <cell r="Q212" t="str">
            <v>MNTH</v>
          </cell>
          <cell r="R212" t="str">
            <v>ADMN</v>
          </cell>
        </row>
        <row r="213">
          <cell r="B213" t="str">
            <v>0540</v>
          </cell>
          <cell r="C213">
            <v>104</v>
          </cell>
          <cell r="D213" t="str">
            <v>MANAGER I, INSTRUCTIONAL</v>
          </cell>
          <cell r="E213" t="str">
            <v>EXEMPT</v>
          </cell>
          <cell r="F213" t="str">
            <v>S</v>
          </cell>
          <cell r="G213">
            <v>235</v>
          </cell>
          <cell r="H213">
            <v>1111</v>
          </cell>
          <cell r="I213" t="str">
            <v>0120R</v>
          </cell>
          <cell r="J213" t="str">
            <v>030</v>
          </cell>
          <cell r="K213" t="str">
            <v/>
          </cell>
          <cell r="L213" t="str">
            <v/>
          </cell>
          <cell r="M213" t="str">
            <v>Y</v>
          </cell>
          <cell r="N213" t="str">
            <v/>
          </cell>
          <cell r="O213" t="str">
            <v/>
          </cell>
          <cell r="P213" t="str">
            <v>4</v>
          </cell>
          <cell r="Q213" t="str">
            <v>MNTH</v>
          </cell>
          <cell r="R213" t="str">
            <v>ADMN</v>
          </cell>
        </row>
        <row r="214">
          <cell r="B214" t="str">
            <v>0600</v>
          </cell>
          <cell r="C214">
            <v>320</v>
          </cell>
          <cell r="D214" t="str">
            <v>MANAGER, ASSET</v>
          </cell>
          <cell r="E214" t="str">
            <v>EXEMPT</v>
          </cell>
          <cell r="F214" t="str">
            <v>S</v>
          </cell>
          <cell r="G214">
            <v>235</v>
          </cell>
          <cell r="H214">
            <v>1111</v>
          </cell>
          <cell r="I214" t="str">
            <v>0120R</v>
          </cell>
          <cell r="J214" t="str">
            <v>040</v>
          </cell>
          <cell r="K214" t="str">
            <v/>
          </cell>
          <cell r="L214" t="str">
            <v/>
          </cell>
          <cell r="M214" t="str">
            <v>Y</v>
          </cell>
          <cell r="N214" t="str">
            <v/>
          </cell>
          <cell r="O214" t="str">
            <v/>
          </cell>
          <cell r="P214" t="str">
            <v>4</v>
          </cell>
          <cell r="Q214" t="str">
            <v>MNTH</v>
          </cell>
          <cell r="R214" t="str">
            <v>ADMN</v>
          </cell>
        </row>
        <row r="215">
          <cell r="B215" t="str">
            <v>0601</v>
          </cell>
          <cell r="C215">
            <v>103</v>
          </cell>
          <cell r="D215" t="str">
            <v>MANAGER, HUBS</v>
          </cell>
          <cell r="E215" t="str">
            <v>EXEMPT</v>
          </cell>
          <cell r="F215" t="str">
            <v>S</v>
          </cell>
          <cell r="G215">
            <v>235</v>
          </cell>
          <cell r="H215">
            <v>1111</v>
          </cell>
          <cell r="I215" t="str">
            <v>0120R</v>
          </cell>
          <cell r="J215" t="str">
            <v>030</v>
          </cell>
          <cell r="K215" t="str">
            <v/>
          </cell>
          <cell r="L215" t="str">
            <v/>
          </cell>
          <cell r="M215" t="str">
            <v>Y</v>
          </cell>
          <cell r="N215" t="str">
            <v/>
          </cell>
          <cell r="O215" t="str">
            <v/>
          </cell>
          <cell r="P215" t="str">
            <v>4</v>
          </cell>
          <cell r="Q215" t="str">
            <v>MNTH</v>
          </cell>
          <cell r="R215" t="str">
            <v>ADMN</v>
          </cell>
        </row>
        <row r="216">
          <cell r="B216" t="str">
            <v>0602</v>
          </cell>
          <cell r="C216">
            <v>320</v>
          </cell>
          <cell r="D216" t="str">
            <v>MANAGER, FIXED ASSETS</v>
          </cell>
          <cell r="E216" t="str">
            <v>EXEMPT</v>
          </cell>
          <cell r="F216" t="str">
            <v>S</v>
          </cell>
          <cell r="G216">
            <v>235</v>
          </cell>
          <cell r="H216">
            <v>1111</v>
          </cell>
          <cell r="I216" t="str">
            <v>0120R</v>
          </cell>
          <cell r="J216" t="str">
            <v>030</v>
          </cell>
          <cell r="K216" t="str">
            <v/>
          </cell>
          <cell r="L216" t="str">
            <v/>
          </cell>
          <cell r="M216" t="str">
            <v>Y</v>
          </cell>
          <cell r="N216" t="str">
            <v/>
          </cell>
          <cell r="O216" t="str">
            <v/>
          </cell>
          <cell r="P216" t="str">
            <v>4</v>
          </cell>
          <cell r="Q216" t="str">
            <v>MNTH</v>
          </cell>
          <cell r="R216" t="str">
            <v>ADMN</v>
          </cell>
        </row>
        <row r="217">
          <cell r="B217" t="str">
            <v>0603</v>
          </cell>
          <cell r="C217">
            <v>108</v>
          </cell>
          <cell r="D217" t="str">
            <v>MANAGER, PENSION FUND ACCT</v>
          </cell>
          <cell r="E217" t="str">
            <v>EXEMPT</v>
          </cell>
          <cell r="F217" t="str">
            <v>S</v>
          </cell>
          <cell r="G217">
            <v>235</v>
          </cell>
          <cell r="H217">
            <v>1111</v>
          </cell>
          <cell r="I217" t="str">
            <v>1403</v>
          </cell>
          <cell r="J217" t="str">
            <v>010</v>
          </cell>
          <cell r="K217" t="str">
            <v>31</v>
          </cell>
          <cell r="L217" t="str">
            <v>36</v>
          </cell>
          <cell r="M217" t="str">
            <v>Y</v>
          </cell>
          <cell r="N217" t="str">
            <v/>
          </cell>
          <cell r="O217" t="str">
            <v/>
          </cell>
          <cell r="P217" t="str">
            <v>4</v>
          </cell>
          <cell r="Q217" t="str">
            <v>MNTH</v>
          </cell>
          <cell r="R217" t="str">
            <v>NONE</v>
          </cell>
        </row>
        <row r="218">
          <cell r="B218" t="str">
            <v>0604</v>
          </cell>
          <cell r="C218">
            <v>108</v>
          </cell>
          <cell r="D218" t="str">
            <v>MANAGER, REAL ESTATE INVST</v>
          </cell>
          <cell r="E218" t="str">
            <v>EXEMPT</v>
          </cell>
          <cell r="F218" t="str">
            <v>S</v>
          </cell>
          <cell r="G218">
            <v>232</v>
          </cell>
          <cell r="H218">
            <v>1111</v>
          </cell>
          <cell r="I218" t="str">
            <v>1413</v>
          </cell>
          <cell r="J218" t="str">
            <v>010</v>
          </cell>
          <cell r="K218" t="str">
            <v>1</v>
          </cell>
          <cell r="L218" t="str">
            <v>11</v>
          </cell>
          <cell r="M218" t="str">
            <v>Y</v>
          </cell>
          <cell r="N218" t="str">
            <v/>
          </cell>
          <cell r="O218" t="str">
            <v/>
          </cell>
          <cell r="P218" t="str">
            <v>4</v>
          </cell>
          <cell r="Q218" t="str">
            <v>MNTH</v>
          </cell>
          <cell r="R218" t="str">
            <v>NONE</v>
          </cell>
        </row>
        <row r="219">
          <cell r="B219" t="str">
            <v>0605</v>
          </cell>
          <cell r="C219">
            <v>345</v>
          </cell>
          <cell r="D219" t="str">
            <v>MANAGER, COMMUNITY PROGRAM</v>
          </cell>
          <cell r="E219" t="str">
            <v>EXEMPT</v>
          </cell>
          <cell r="F219" t="str">
            <v>S</v>
          </cell>
          <cell r="G219">
            <v>235</v>
          </cell>
          <cell r="H219">
            <v>1111</v>
          </cell>
          <cell r="I219" t="str">
            <v>1161</v>
          </cell>
          <cell r="J219" t="str">
            <v>010</v>
          </cell>
          <cell r="K219" t="str">
            <v>1</v>
          </cell>
          <cell r="L219" t="str">
            <v>25</v>
          </cell>
          <cell r="M219" t="str">
            <v>Y</v>
          </cell>
          <cell r="N219" t="str">
            <v/>
          </cell>
          <cell r="O219" t="str">
            <v/>
          </cell>
          <cell r="P219" t="str">
            <v>4</v>
          </cell>
          <cell r="Q219" t="str">
            <v>MNTH</v>
          </cell>
          <cell r="R219" t="str">
            <v>ADMN</v>
          </cell>
        </row>
        <row r="220">
          <cell r="B220" t="str">
            <v>0606</v>
          </cell>
          <cell r="C220">
            <v>320</v>
          </cell>
          <cell r="D220" t="str">
            <v>MANAGER, ACCOUNTS PAYABLE</v>
          </cell>
          <cell r="E220" t="str">
            <v>EXEMPT</v>
          </cell>
          <cell r="F220" t="str">
            <v>S</v>
          </cell>
          <cell r="G220">
            <v>235</v>
          </cell>
          <cell r="H220">
            <v>1111</v>
          </cell>
          <cell r="I220" t="str">
            <v>0120R</v>
          </cell>
          <cell r="J220" t="str">
            <v>030</v>
          </cell>
          <cell r="K220" t="str">
            <v/>
          </cell>
          <cell r="L220" t="str">
            <v/>
          </cell>
          <cell r="M220" t="str">
            <v>Y</v>
          </cell>
          <cell r="N220" t="str">
            <v/>
          </cell>
          <cell r="O220" t="str">
            <v/>
          </cell>
          <cell r="P220" t="str">
            <v>4</v>
          </cell>
          <cell r="Q220" t="str">
            <v>MNTH</v>
          </cell>
          <cell r="R220" t="str">
            <v>ADMN</v>
          </cell>
        </row>
        <row r="221">
          <cell r="B221" t="str">
            <v>0607</v>
          </cell>
          <cell r="C221">
            <v>108</v>
          </cell>
          <cell r="D221" t="str">
            <v>MANAGER, DISBURSING</v>
          </cell>
          <cell r="E221" t="str">
            <v>EXEMPT</v>
          </cell>
          <cell r="F221" t="str">
            <v>S</v>
          </cell>
          <cell r="G221">
            <v>235</v>
          </cell>
          <cell r="H221">
            <v>1111</v>
          </cell>
          <cell r="I221" t="str">
            <v>0120R</v>
          </cell>
          <cell r="J221" t="str">
            <v>030</v>
          </cell>
          <cell r="K221" t="str">
            <v/>
          </cell>
          <cell r="L221" t="str">
            <v/>
          </cell>
          <cell r="M221" t="str">
            <v>Y</v>
          </cell>
          <cell r="N221" t="str">
            <v/>
          </cell>
          <cell r="O221" t="str">
            <v/>
          </cell>
          <cell r="P221" t="str">
            <v>4</v>
          </cell>
          <cell r="Q221" t="str">
            <v>MNTH</v>
          </cell>
          <cell r="R221" t="str">
            <v>ADMN</v>
          </cell>
        </row>
        <row r="222">
          <cell r="B222" t="str">
            <v>0608</v>
          </cell>
          <cell r="C222">
            <v>103</v>
          </cell>
          <cell r="D222" t="str">
            <v>DIR, BUDGET</v>
          </cell>
          <cell r="E222" t="str">
            <v>EXEMPT</v>
          </cell>
          <cell r="F222" t="str">
            <v>S</v>
          </cell>
          <cell r="G222">
            <v>235</v>
          </cell>
          <cell r="H222">
            <v>1111</v>
          </cell>
          <cell r="I222" t="str">
            <v>0120R</v>
          </cell>
          <cell r="J222" t="str">
            <v>050</v>
          </cell>
          <cell r="K222" t="str">
            <v/>
          </cell>
          <cell r="L222" t="str">
            <v/>
          </cell>
          <cell r="M222" t="str">
            <v>Y</v>
          </cell>
          <cell r="N222" t="str">
            <v/>
          </cell>
          <cell r="O222" t="str">
            <v/>
          </cell>
          <cell r="P222" t="str">
            <v>4</v>
          </cell>
          <cell r="Q222" t="str">
            <v>MNTH</v>
          </cell>
          <cell r="R222" t="str">
            <v>ADMN</v>
          </cell>
        </row>
        <row r="223">
          <cell r="B223" t="str">
            <v>0609</v>
          </cell>
          <cell r="C223">
            <v>103</v>
          </cell>
          <cell r="D223" t="str">
            <v>MANAGER, FINANCE</v>
          </cell>
          <cell r="E223" t="str">
            <v>EXEMPT</v>
          </cell>
          <cell r="F223" t="str">
            <v>S</v>
          </cell>
          <cell r="G223">
            <v>235</v>
          </cell>
          <cell r="H223">
            <v>1111</v>
          </cell>
          <cell r="I223" t="str">
            <v>0120R</v>
          </cell>
          <cell r="J223" t="str">
            <v>040</v>
          </cell>
          <cell r="K223" t="str">
            <v/>
          </cell>
          <cell r="L223" t="str">
            <v/>
          </cell>
          <cell r="M223" t="str">
            <v>Y</v>
          </cell>
          <cell r="N223" t="str">
            <v/>
          </cell>
          <cell r="O223" t="str">
            <v/>
          </cell>
          <cell r="P223" t="str">
            <v>4</v>
          </cell>
          <cell r="Q223" t="str">
            <v>MNTH</v>
          </cell>
          <cell r="R223" t="str">
            <v>ADMN</v>
          </cell>
        </row>
        <row r="224">
          <cell r="B224" t="str">
            <v>0610</v>
          </cell>
          <cell r="C224">
            <v>357</v>
          </cell>
          <cell r="D224" t="str">
            <v>MANAGER, DISTRIBUTION</v>
          </cell>
          <cell r="E224" t="str">
            <v>EXEMPT</v>
          </cell>
          <cell r="F224" t="str">
            <v>S</v>
          </cell>
          <cell r="G224">
            <v>235</v>
          </cell>
          <cell r="H224">
            <v>1111</v>
          </cell>
          <cell r="I224" t="str">
            <v>0120R</v>
          </cell>
          <cell r="J224" t="str">
            <v>040</v>
          </cell>
          <cell r="K224" t="str">
            <v/>
          </cell>
          <cell r="L224" t="str">
            <v/>
          </cell>
          <cell r="M224" t="str">
            <v>Y</v>
          </cell>
          <cell r="N224" t="str">
            <v/>
          </cell>
          <cell r="O224" t="str">
            <v/>
          </cell>
          <cell r="P224" t="str">
            <v>4</v>
          </cell>
          <cell r="Q224" t="str">
            <v>MNTH</v>
          </cell>
          <cell r="R224" t="str">
            <v>ADMN</v>
          </cell>
        </row>
        <row r="225">
          <cell r="B225" t="str">
            <v>0611</v>
          </cell>
          <cell r="C225">
            <v>108</v>
          </cell>
          <cell r="D225" t="str">
            <v>MGR, EQUIPMENT MAINENANCE</v>
          </cell>
          <cell r="E225" t="str">
            <v>EXEMPT</v>
          </cell>
          <cell r="F225" t="str">
            <v>S</v>
          </cell>
          <cell r="G225">
            <v>235</v>
          </cell>
          <cell r="H225">
            <v>1111</v>
          </cell>
          <cell r="I225" t="str">
            <v>0120R</v>
          </cell>
          <cell r="J225" t="str">
            <v>030</v>
          </cell>
          <cell r="K225" t="str">
            <v/>
          </cell>
          <cell r="L225" t="str">
            <v/>
          </cell>
          <cell r="M225" t="str">
            <v>Y</v>
          </cell>
          <cell r="N225" t="str">
            <v/>
          </cell>
          <cell r="O225" t="str">
            <v/>
          </cell>
          <cell r="P225" t="str">
            <v>4</v>
          </cell>
          <cell r="Q225" t="str">
            <v>MNTH</v>
          </cell>
          <cell r="R225" t="str">
            <v>NONE</v>
          </cell>
        </row>
        <row r="226">
          <cell r="B226" t="str">
            <v>0612</v>
          </cell>
          <cell r="C226">
            <v>357</v>
          </cell>
          <cell r="D226" t="str">
            <v>MANAGER, FLEET OPERATIONS</v>
          </cell>
          <cell r="E226" t="str">
            <v>EXEMPT</v>
          </cell>
          <cell r="F226" t="str">
            <v>S</v>
          </cell>
          <cell r="G226">
            <v>235</v>
          </cell>
          <cell r="H226">
            <v>1111</v>
          </cell>
          <cell r="I226" t="str">
            <v>0120R</v>
          </cell>
          <cell r="J226" t="str">
            <v>040</v>
          </cell>
          <cell r="K226" t="str">
            <v/>
          </cell>
          <cell r="L226" t="str">
            <v/>
          </cell>
          <cell r="M226" t="str">
            <v>Y</v>
          </cell>
          <cell r="N226" t="str">
            <v/>
          </cell>
          <cell r="O226" t="str">
            <v/>
          </cell>
          <cell r="P226" t="str">
            <v>4</v>
          </cell>
          <cell r="Q226" t="str">
            <v>MNTH</v>
          </cell>
          <cell r="R226" t="str">
            <v>ADMN</v>
          </cell>
        </row>
        <row r="227">
          <cell r="B227" t="str">
            <v>0613</v>
          </cell>
          <cell r="C227">
            <v>216</v>
          </cell>
          <cell r="D227" t="str">
            <v>MANAGER, LIBRARY MEDIA</v>
          </cell>
          <cell r="E227" t="str">
            <v>EXEMPT</v>
          </cell>
          <cell r="F227" t="str">
            <v>S</v>
          </cell>
          <cell r="G227">
            <v>232</v>
          </cell>
          <cell r="H227">
            <v>1111</v>
          </cell>
          <cell r="I227" t="str">
            <v>1501</v>
          </cell>
          <cell r="J227" t="str">
            <v>010</v>
          </cell>
          <cell r="K227" t="str">
            <v>16</v>
          </cell>
          <cell r="L227" t="str">
            <v>35</v>
          </cell>
          <cell r="M227" t="str">
            <v>Y</v>
          </cell>
          <cell r="N227" t="str">
            <v/>
          </cell>
          <cell r="O227" t="str">
            <v/>
          </cell>
          <cell r="P227" t="str">
            <v>4</v>
          </cell>
          <cell r="Q227" t="str">
            <v>MNTH</v>
          </cell>
          <cell r="R227" t="str">
            <v>NONE</v>
          </cell>
        </row>
        <row r="228">
          <cell r="B228" t="str">
            <v>0614</v>
          </cell>
          <cell r="C228">
            <v>357</v>
          </cell>
          <cell r="D228" t="str">
            <v>MANAGER, DUP SVC/MAIL DIST</v>
          </cell>
          <cell r="E228" t="str">
            <v>EXEMPT</v>
          </cell>
          <cell r="F228" t="str">
            <v>S</v>
          </cell>
          <cell r="G228">
            <v>235</v>
          </cell>
          <cell r="H228">
            <v>1111</v>
          </cell>
          <cell r="I228" t="str">
            <v>0120R</v>
          </cell>
          <cell r="J228" t="str">
            <v>030</v>
          </cell>
          <cell r="K228" t="str">
            <v/>
          </cell>
          <cell r="L228" t="str">
            <v/>
          </cell>
          <cell r="M228" t="str">
            <v>Y</v>
          </cell>
          <cell r="N228" t="str">
            <v/>
          </cell>
          <cell r="O228" t="str">
            <v/>
          </cell>
          <cell r="P228" t="str">
            <v>4</v>
          </cell>
          <cell r="Q228" t="str">
            <v>MNTH</v>
          </cell>
          <cell r="R228" t="str">
            <v>ADMN</v>
          </cell>
        </row>
        <row r="229">
          <cell r="B229" t="str">
            <v>0615</v>
          </cell>
          <cell r="C229">
            <v>103</v>
          </cell>
          <cell r="D229" t="str">
            <v>MANAGER, BUSINESS ELEM</v>
          </cell>
          <cell r="E229" t="str">
            <v>EXEMPT</v>
          </cell>
          <cell r="F229" t="str">
            <v>S</v>
          </cell>
          <cell r="G229">
            <v>207</v>
          </cell>
          <cell r="H229">
            <v>1111</v>
          </cell>
          <cell r="I229" t="str">
            <v>0120R</v>
          </cell>
          <cell r="J229" t="str">
            <v>030</v>
          </cell>
          <cell r="K229" t="str">
            <v/>
          </cell>
          <cell r="L229" t="str">
            <v/>
          </cell>
          <cell r="M229" t="str">
            <v>Y</v>
          </cell>
          <cell r="N229" t="str">
            <v/>
          </cell>
          <cell r="O229" t="str">
            <v/>
          </cell>
          <cell r="P229" t="str">
            <v>4</v>
          </cell>
          <cell r="Q229" t="str">
            <v>MNTH</v>
          </cell>
          <cell r="R229" t="str">
            <v>ADMN</v>
          </cell>
        </row>
        <row r="230">
          <cell r="B230" t="str">
            <v>0616</v>
          </cell>
          <cell r="C230">
            <v>103</v>
          </cell>
          <cell r="D230" t="str">
            <v>MANAGER, BUSINESS MS</v>
          </cell>
          <cell r="E230" t="str">
            <v>EXEMPT</v>
          </cell>
          <cell r="F230" t="str">
            <v>S</v>
          </cell>
          <cell r="G230">
            <v>223</v>
          </cell>
          <cell r="H230">
            <v>1111</v>
          </cell>
          <cell r="I230" t="str">
            <v>0120R</v>
          </cell>
          <cell r="J230" t="str">
            <v>030</v>
          </cell>
          <cell r="K230" t="str">
            <v/>
          </cell>
          <cell r="L230" t="str">
            <v/>
          </cell>
          <cell r="M230" t="str">
            <v>Y</v>
          </cell>
          <cell r="N230" t="str">
            <v/>
          </cell>
          <cell r="O230" t="str">
            <v/>
          </cell>
          <cell r="P230" t="str">
            <v>4</v>
          </cell>
          <cell r="Q230" t="str">
            <v>MNTH</v>
          </cell>
          <cell r="R230" t="str">
            <v>ADMN</v>
          </cell>
        </row>
        <row r="231">
          <cell r="B231" t="str">
            <v>0617</v>
          </cell>
          <cell r="C231">
            <v>103</v>
          </cell>
          <cell r="D231" t="str">
            <v>MANAGER, BUSINESS HS</v>
          </cell>
          <cell r="E231" t="str">
            <v>EXEMPT</v>
          </cell>
          <cell r="F231" t="str">
            <v>S</v>
          </cell>
          <cell r="G231">
            <v>233</v>
          </cell>
          <cell r="H231">
            <v>1111</v>
          </cell>
          <cell r="I231" t="str">
            <v>0120R</v>
          </cell>
          <cell r="J231" t="str">
            <v>030</v>
          </cell>
          <cell r="K231" t="str">
            <v/>
          </cell>
          <cell r="L231" t="str">
            <v/>
          </cell>
          <cell r="M231" t="str">
            <v>Y</v>
          </cell>
          <cell r="N231" t="str">
            <v/>
          </cell>
          <cell r="O231" t="str">
            <v/>
          </cell>
          <cell r="P231" t="str">
            <v>4</v>
          </cell>
          <cell r="Q231" t="str">
            <v>MNTH</v>
          </cell>
          <cell r="R231" t="str">
            <v>ADMN</v>
          </cell>
        </row>
        <row r="232">
          <cell r="B232" t="str">
            <v>0618</v>
          </cell>
          <cell r="C232">
            <v>324</v>
          </cell>
          <cell r="D232" t="str">
            <v>SUPV, CONTRACT MANAGEMENT</v>
          </cell>
          <cell r="E232" t="str">
            <v>EXEMPT</v>
          </cell>
          <cell r="F232" t="str">
            <v>S</v>
          </cell>
          <cell r="G232">
            <v>235</v>
          </cell>
          <cell r="H232">
            <v>1111</v>
          </cell>
          <cell r="I232" t="str">
            <v>0120R</v>
          </cell>
          <cell r="J232" t="str">
            <v>020</v>
          </cell>
          <cell r="K232" t="str">
            <v/>
          </cell>
          <cell r="L232" t="str">
            <v/>
          </cell>
          <cell r="M232" t="str">
            <v>Y</v>
          </cell>
          <cell r="N232" t="str">
            <v/>
          </cell>
          <cell r="O232" t="str">
            <v/>
          </cell>
          <cell r="P232" t="str">
            <v>4</v>
          </cell>
          <cell r="Q232" t="str">
            <v>MNTH</v>
          </cell>
          <cell r="R232" t="str">
            <v>ADMN</v>
          </cell>
        </row>
        <row r="233">
          <cell r="B233" t="str">
            <v>0619</v>
          </cell>
          <cell r="C233">
            <v>357</v>
          </cell>
          <cell r="D233" t="str">
            <v>EQUIPMENT MAINT COORD</v>
          </cell>
          <cell r="E233" t="str">
            <v>EXEMPT</v>
          </cell>
          <cell r="F233" t="str">
            <v>H</v>
          </cell>
          <cell r="G233">
            <v>235</v>
          </cell>
          <cell r="H233">
            <v>1111</v>
          </cell>
          <cell r="I233" t="str">
            <v>0404</v>
          </cell>
          <cell r="J233" t="str">
            <v>235</v>
          </cell>
          <cell r="K233" t="str">
            <v>18</v>
          </cell>
          <cell r="L233" t="str">
            <v>31</v>
          </cell>
          <cell r="M233" t="str">
            <v>Y</v>
          </cell>
          <cell r="N233" t="str">
            <v/>
          </cell>
          <cell r="O233" t="str">
            <v/>
          </cell>
          <cell r="P233" t="str">
            <v>4</v>
          </cell>
          <cell r="Q233" t="str">
            <v>MNTH</v>
          </cell>
          <cell r="R233" t="str">
            <v>NONE</v>
          </cell>
        </row>
        <row r="234">
          <cell r="B234" t="str">
            <v>0620</v>
          </cell>
          <cell r="C234">
            <v>108</v>
          </cell>
          <cell r="D234" t="str">
            <v>MANAGER, CONTRACT</v>
          </cell>
          <cell r="E234" t="str">
            <v>EXEMPT</v>
          </cell>
          <cell r="F234" t="str">
            <v>S</v>
          </cell>
          <cell r="G234">
            <v>235</v>
          </cell>
          <cell r="H234">
            <v>1111</v>
          </cell>
          <cell r="I234" t="str">
            <v>0120R</v>
          </cell>
          <cell r="J234" t="str">
            <v>030</v>
          </cell>
          <cell r="K234" t="str">
            <v/>
          </cell>
          <cell r="L234" t="str">
            <v/>
          </cell>
          <cell r="M234" t="str">
            <v>Y</v>
          </cell>
          <cell r="N234" t="str">
            <v/>
          </cell>
          <cell r="O234" t="str">
            <v/>
          </cell>
          <cell r="P234" t="str">
            <v>4</v>
          </cell>
          <cell r="Q234" t="str">
            <v>MNTH</v>
          </cell>
          <cell r="R234" t="str">
            <v>ADMN</v>
          </cell>
        </row>
        <row r="235">
          <cell r="B235" t="str">
            <v>0621</v>
          </cell>
          <cell r="C235">
            <v>108</v>
          </cell>
          <cell r="D235" t="str">
            <v>MANAGER, PROGRAM</v>
          </cell>
          <cell r="E235" t="str">
            <v>EXEMPT</v>
          </cell>
          <cell r="F235" t="str">
            <v>S</v>
          </cell>
          <cell r="G235">
            <v>235</v>
          </cell>
          <cell r="H235">
            <v>1111</v>
          </cell>
          <cell r="I235" t="str">
            <v>1501</v>
          </cell>
          <cell r="J235" t="str">
            <v>010</v>
          </cell>
          <cell r="K235" t="str">
            <v>24</v>
          </cell>
          <cell r="L235" t="str">
            <v>35</v>
          </cell>
          <cell r="M235" t="str">
            <v>Y</v>
          </cell>
          <cell r="N235" t="str">
            <v/>
          </cell>
          <cell r="O235" t="str">
            <v/>
          </cell>
          <cell r="P235" t="str">
            <v>4</v>
          </cell>
          <cell r="Q235" t="str">
            <v>MNTH</v>
          </cell>
          <cell r="R235" t="str">
            <v>NONE</v>
          </cell>
        </row>
        <row r="236">
          <cell r="B236" t="str">
            <v>0622</v>
          </cell>
          <cell r="C236">
            <v>108</v>
          </cell>
          <cell r="D236" t="str">
            <v>MANAGER, PROGRAM (MINDS)</v>
          </cell>
          <cell r="E236" t="str">
            <v>EXEMPT</v>
          </cell>
          <cell r="F236" t="str">
            <v>S</v>
          </cell>
          <cell r="G236">
            <v>237</v>
          </cell>
          <cell r="H236">
            <v>1111</v>
          </cell>
          <cell r="I236" t="str">
            <v>1403</v>
          </cell>
          <cell r="J236" t="str">
            <v>010</v>
          </cell>
          <cell r="K236" t="str">
            <v>18</v>
          </cell>
          <cell r="L236" t="str">
            <v>33</v>
          </cell>
          <cell r="M236" t="str">
            <v>Y</v>
          </cell>
          <cell r="N236" t="str">
            <v/>
          </cell>
          <cell r="O236" t="str">
            <v/>
          </cell>
          <cell r="P236" t="str">
            <v>4</v>
          </cell>
          <cell r="Q236" t="str">
            <v>MNTH</v>
          </cell>
          <cell r="R236" t="str">
            <v>NONE</v>
          </cell>
        </row>
        <row r="237">
          <cell r="B237" t="str">
            <v>0624</v>
          </cell>
          <cell r="C237">
            <v>103</v>
          </cell>
          <cell r="D237" t="str">
            <v>MANAGER, SAFETY</v>
          </cell>
          <cell r="E237" t="str">
            <v>EXEMPT</v>
          </cell>
          <cell r="F237" t="str">
            <v>S</v>
          </cell>
          <cell r="G237">
            <v>235</v>
          </cell>
          <cell r="H237">
            <v>1111</v>
          </cell>
          <cell r="I237" t="str">
            <v>0120R</v>
          </cell>
          <cell r="J237" t="str">
            <v>030</v>
          </cell>
          <cell r="K237" t="str">
            <v/>
          </cell>
          <cell r="L237" t="str">
            <v/>
          </cell>
          <cell r="M237" t="str">
            <v>Y</v>
          </cell>
          <cell r="N237" t="str">
            <v/>
          </cell>
          <cell r="O237" t="str">
            <v/>
          </cell>
          <cell r="P237" t="str">
            <v>4</v>
          </cell>
          <cell r="Q237" t="str">
            <v>MNTH</v>
          </cell>
          <cell r="R237" t="str">
            <v>ADMN</v>
          </cell>
        </row>
        <row r="238">
          <cell r="B238" t="str">
            <v>0628</v>
          </cell>
          <cell r="C238">
            <v>108</v>
          </cell>
          <cell r="D238" t="str">
            <v>MANAGER, ATHLETICS</v>
          </cell>
          <cell r="E238" t="str">
            <v>EXEMPT</v>
          </cell>
          <cell r="F238" t="str">
            <v>S</v>
          </cell>
          <cell r="G238">
            <v>235</v>
          </cell>
          <cell r="H238">
            <v>1111</v>
          </cell>
          <cell r="I238" t="str">
            <v>0120R</v>
          </cell>
          <cell r="J238" t="str">
            <v>030</v>
          </cell>
          <cell r="K238" t="str">
            <v/>
          </cell>
          <cell r="L238" t="str">
            <v/>
          </cell>
          <cell r="M238" t="str">
            <v>Y</v>
          </cell>
          <cell r="N238" t="str">
            <v/>
          </cell>
          <cell r="O238" t="str">
            <v/>
          </cell>
          <cell r="P238" t="str">
            <v>4</v>
          </cell>
          <cell r="Q238" t="str">
            <v>MNTH</v>
          </cell>
          <cell r="R238" t="str">
            <v>ADMN</v>
          </cell>
        </row>
        <row r="239">
          <cell r="B239" t="str">
            <v>0630</v>
          </cell>
          <cell r="C239">
            <v>320</v>
          </cell>
          <cell r="D239" t="str">
            <v>SUPV, DISBURSING</v>
          </cell>
          <cell r="E239" t="str">
            <v>EXEMPT</v>
          </cell>
          <cell r="F239" t="str">
            <v>S</v>
          </cell>
          <cell r="G239">
            <v>235</v>
          </cell>
          <cell r="H239">
            <v>1111</v>
          </cell>
          <cell r="I239" t="str">
            <v>1116</v>
          </cell>
          <cell r="J239" t="str">
            <v>010</v>
          </cell>
          <cell r="K239" t="str">
            <v>1</v>
          </cell>
          <cell r="L239" t="str">
            <v>17</v>
          </cell>
          <cell r="M239" t="str">
            <v>Y</v>
          </cell>
          <cell r="N239" t="str">
            <v/>
          </cell>
          <cell r="O239" t="str">
            <v/>
          </cell>
          <cell r="P239" t="str">
            <v>4</v>
          </cell>
          <cell r="Q239" t="str">
            <v>MNTH</v>
          </cell>
          <cell r="R239" t="str">
            <v>ADMN</v>
          </cell>
        </row>
        <row r="240">
          <cell r="B240" t="str">
            <v>0650</v>
          </cell>
          <cell r="C240">
            <v>108</v>
          </cell>
          <cell r="D240" t="str">
            <v>SUPV, INSTITUTIONAL RESEARCH</v>
          </cell>
          <cell r="E240" t="str">
            <v>EXEMPT</v>
          </cell>
          <cell r="F240" t="str">
            <v>S</v>
          </cell>
          <cell r="G240">
            <v>235</v>
          </cell>
          <cell r="H240">
            <v>1111</v>
          </cell>
          <cell r="I240" t="str">
            <v>0120R</v>
          </cell>
          <cell r="J240" t="str">
            <v>020</v>
          </cell>
          <cell r="K240" t="str">
            <v/>
          </cell>
          <cell r="L240" t="str">
            <v/>
          </cell>
          <cell r="M240" t="str">
            <v>Y</v>
          </cell>
          <cell r="N240" t="str">
            <v/>
          </cell>
          <cell r="O240" t="str">
            <v/>
          </cell>
          <cell r="P240" t="str">
            <v>4</v>
          </cell>
          <cell r="Q240" t="str">
            <v>MNTH</v>
          </cell>
          <cell r="R240" t="str">
            <v>ADMN</v>
          </cell>
        </row>
        <row r="241">
          <cell r="B241" t="str">
            <v>0690</v>
          </cell>
          <cell r="C241">
            <v>108</v>
          </cell>
          <cell r="D241" t="str">
            <v>MGR, COMPUTER SUPPORT</v>
          </cell>
          <cell r="E241" t="str">
            <v>EXEMPT</v>
          </cell>
          <cell r="F241" t="str">
            <v>S</v>
          </cell>
          <cell r="G241">
            <v>232</v>
          </cell>
          <cell r="H241">
            <v>1111</v>
          </cell>
          <cell r="I241" t="str">
            <v>1412</v>
          </cell>
          <cell r="J241" t="str">
            <v>010</v>
          </cell>
          <cell r="K241" t="str">
            <v>5</v>
          </cell>
          <cell r="L241" t="str">
            <v>9</v>
          </cell>
          <cell r="M241" t="str">
            <v>Y</v>
          </cell>
          <cell r="N241" t="str">
            <v/>
          </cell>
          <cell r="O241" t="str">
            <v/>
          </cell>
          <cell r="P241" t="str">
            <v>4</v>
          </cell>
          <cell r="Q241" t="str">
            <v>MNTH</v>
          </cell>
          <cell r="R241" t="str">
            <v>NONE</v>
          </cell>
        </row>
        <row r="242">
          <cell r="B242" t="str">
            <v>0691</v>
          </cell>
          <cell r="C242">
            <v>108</v>
          </cell>
          <cell r="D242" t="str">
            <v>MANAGER, NETWORK</v>
          </cell>
          <cell r="E242" t="str">
            <v>EXEMPT</v>
          </cell>
          <cell r="F242" t="str">
            <v>S</v>
          </cell>
          <cell r="G242">
            <v>232</v>
          </cell>
          <cell r="H242">
            <v>1111</v>
          </cell>
          <cell r="I242" t="str">
            <v>1403</v>
          </cell>
          <cell r="J242" t="str">
            <v>010</v>
          </cell>
          <cell r="K242" t="str">
            <v>30</v>
          </cell>
          <cell r="L242" t="str">
            <v>39</v>
          </cell>
          <cell r="M242" t="str">
            <v>Y</v>
          </cell>
          <cell r="N242" t="str">
            <v/>
          </cell>
          <cell r="O242" t="str">
            <v/>
          </cell>
          <cell r="P242" t="str">
            <v>4</v>
          </cell>
          <cell r="Q242" t="str">
            <v>MNTH</v>
          </cell>
          <cell r="R242" t="str">
            <v>NONE</v>
          </cell>
        </row>
        <row r="243">
          <cell r="B243" t="str">
            <v>0692</v>
          </cell>
          <cell r="C243">
            <v>108</v>
          </cell>
          <cell r="D243" t="str">
            <v>MANAGER, DATA PROCESSING</v>
          </cell>
          <cell r="E243" t="str">
            <v>EXEMPT</v>
          </cell>
          <cell r="F243" t="str">
            <v>S</v>
          </cell>
          <cell r="G243">
            <v>232</v>
          </cell>
          <cell r="H243">
            <v>1111</v>
          </cell>
          <cell r="I243" t="str">
            <v>1412</v>
          </cell>
          <cell r="J243" t="str">
            <v>010</v>
          </cell>
          <cell r="K243" t="str">
            <v>5</v>
          </cell>
          <cell r="L243" t="str">
            <v>10</v>
          </cell>
          <cell r="M243" t="str">
            <v>Y</v>
          </cell>
          <cell r="N243" t="str">
            <v/>
          </cell>
          <cell r="O243" t="str">
            <v/>
          </cell>
          <cell r="P243" t="str">
            <v>4</v>
          </cell>
          <cell r="Q243" t="str">
            <v>MNTH</v>
          </cell>
          <cell r="R243" t="str">
            <v>NONE</v>
          </cell>
        </row>
        <row r="244">
          <cell r="B244" t="str">
            <v>0693</v>
          </cell>
          <cell r="C244">
            <v>108</v>
          </cell>
          <cell r="D244" t="str">
            <v>MANAGER, PRODUCT MGMT</v>
          </cell>
          <cell r="E244" t="str">
            <v>EXEMPT</v>
          </cell>
          <cell r="F244" t="str">
            <v>S</v>
          </cell>
          <cell r="G244">
            <v>235</v>
          </cell>
          <cell r="H244">
            <v>1111</v>
          </cell>
          <cell r="I244" t="str">
            <v>0120R</v>
          </cell>
          <cell r="J244" t="str">
            <v>030</v>
          </cell>
          <cell r="K244" t="str">
            <v/>
          </cell>
          <cell r="L244" t="str">
            <v/>
          </cell>
          <cell r="M244" t="str">
            <v>Y</v>
          </cell>
          <cell r="N244" t="str">
            <v/>
          </cell>
          <cell r="O244" t="str">
            <v/>
          </cell>
          <cell r="P244" t="str">
            <v>4</v>
          </cell>
          <cell r="Q244" t="str">
            <v>MNTH</v>
          </cell>
          <cell r="R244" t="str">
            <v>ADMN</v>
          </cell>
        </row>
        <row r="245">
          <cell r="B245" t="str">
            <v>0694</v>
          </cell>
          <cell r="C245">
            <v>108</v>
          </cell>
          <cell r="D245" t="str">
            <v>MANAGER, SR</v>
          </cell>
          <cell r="E245" t="str">
            <v>EXEMPT</v>
          </cell>
          <cell r="F245" t="str">
            <v>S</v>
          </cell>
          <cell r="G245">
            <v>235</v>
          </cell>
          <cell r="H245">
            <v>1111</v>
          </cell>
          <cell r="I245" t="str">
            <v>0120R</v>
          </cell>
          <cell r="J245" t="str">
            <v>040</v>
          </cell>
          <cell r="K245" t="str">
            <v/>
          </cell>
          <cell r="L245" t="str">
            <v/>
          </cell>
          <cell r="M245" t="str">
            <v>Y</v>
          </cell>
          <cell r="N245" t="str">
            <v/>
          </cell>
          <cell r="O245" t="str">
            <v/>
          </cell>
          <cell r="P245" t="str">
            <v>4</v>
          </cell>
          <cell r="Q245" t="str">
            <v>MNTH</v>
          </cell>
          <cell r="R245" t="str">
            <v>ADMN</v>
          </cell>
        </row>
        <row r="246">
          <cell r="B246" t="str">
            <v>0700</v>
          </cell>
          <cell r="C246">
            <v>357</v>
          </cell>
          <cell r="D246" t="str">
            <v>MANAGER, ROUTING OPERATNS</v>
          </cell>
          <cell r="E246" t="str">
            <v>EXEMPT</v>
          </cell>
          <cell r="F246" t="str">
            <v>S</v>
          </cell>
          <cell r="G246">
            <v>235</v>
          </cell>
          <cell r="H246">
            <v>1111</v>
          </cell>
          <cell r="I246" t="str">
            <v>0120R</v>
          </cell>
          <cell r="J246" t="str">
            <v>040</v>
          </cell>
          <cell r="K246" t="str">
            <v/>
          </cell>
          <cell r="L246" t="str">
            <v/>
          </cell>
          <cell r="M246" t="str">
            <v>Y</v>
          </cell>
          <cell r="N246" t="str">
            <v/>
          </cell>
          <cell r="O246" t="str">
            <v/>
          </cell>
          <cell r="P246" t="str">
            <v>4</v>
          </cell>
          <cell r="Q246" t="str">
            <v>MNTH</v>
          </cell>
          <cell r="R246" t="str">
            <v>ADMN</v>
          </cell>
        </row>
        <row r="247">
          <cell r="B247" t="str">
            <v>0702</v>
          </cell>
          <cell r="C247">
            <v>357</v>
          </cell>
          <cell r="D247" t="str">
            <v>MANAGER, TERMINAL OPERATNS</v>
          </cell>
          <cell r="E247" t="str">
            <v>EXEMPT</v>
          </cell>
          <cell r="F247" t="str">
            <v>S</v>
          </cell>
          <cell r="G247">
            <v>235</v>
          </cell>
          <cell r="H247">
            <v>1111</v>
          </cell>
          <cell r="I247" t="str">
            <v>0120R</v>
          </cell>
          <cell r="J247" t="str">
            <v>040</v>
          </cell>
          <cell r="K247" t="str">
            <v/>
          </cell>
          <cell r="L247" t="str">
            <v/>
          </cell>
          <cell r="M247" t="str">
            <v>Y</v>
          </cell>
          <cell r="N247" t="str">
            <v/>
          </cell>
          <cell r="O247" t="str">
            <v/>
          </cell>
          <cell r="P247" t="str">
            <v>4</v>
          </cell>
          <cell r="Q247" t="str">
            <v>MNTH</v>
          </cell>
          <cell r="R247" t="str">
            <v>ADMN</v>
          </cell>
        </row>
        <row r="248">
          <cell r="B248" t="str">
            <v>0704</v>
          </cell>
          <cell r="C248">
            <v>357</v>
          </cell>
          <cell r="D248" t="str">
            <v>MANAGER, TRAFFIC &amp; SAFETY</v>
          </cell>
          <cell r="E248" t="str">
            <v>EXEMPT</v>
          </cell>
          <cell r="F248" t="str">
            <v>S</v>
          </cell>
          <cell r="G248">
            <v>235</v>
          </cell>
          <cell r="H248">
            <v>1111</v>
          </cell>
          <cell r="I248" t="str">
            <v>0120R</v>
          </cell>
          <cell r="J248" t="str">
            <v>030</v>
          </cell>
          <cell r="K248" t="str">
            <v/>
          </cell>
          <cell r="L248" t="str">
            <v/>
          </cell>
          <cell r="M248" t="str">
            <v>Y</v>
          </cell>
          <cell r="N248" t="str">
            <v/>
          </cell>
          <cell r="O248" t="str">
            <v/>
          </cell>
          <cell r="P248" t="str">
            <v>4</v>
          </cell>
          <cell r="Q248" t="str">
            <v>MNTH</v>
          </cell>
          <cell r="R248" t="str">
            <v>ADMN</v>
          </cell>
        </row>
        <row r="249">
          <cell r="B249" t="str">
            <v>0706</v>
          </cell>
          <cell r="C249">
            <v>613</v>
          </cell>
          <cell r="D249" t="str">
            <v>SUPV, DRIVER TRAINING</v>
          </cell>
          <cell r="E249" t="str">
            <v>EXEMPT</v>
          </cell>
          <cell r="F249" t="str">
            <v>S</v>
          </cell>
          <cell r="G249">
            <v>235</v>
          </cell>
          <cell r="H249">
            <v>1111</v>
          </cell>
          <cell r="I249" t="str">
            <v>0120R</v>
          </cell>
          <cell r="J249" t="str">
            <v>010</v>
          </cell>
          <cell r="K249" t="str">
            <v/>
          </cell>
          <cell r="L249" t="str">
            <v/>
          </cell>
          <cell r="M249" t="str">
            <v>Y</v>
          </cell>
          <cell r="N249" t="str">
            <v/>
          </cell>
          <cell r="O249" t="str">
            <v/>
          </cell>
          <cell r="P249" t="str">
            <v>4</v>
          </cell>
          <cell r="Q249" t="str">
            <v>MNTH</v>
          </cell>
          <cell r="R249" t="str">
            <v>ADMN</v>
          </cell>
        </row>
        <row r="250">
          <cell r="B250" t="str">
            <v>0708</v>
          </cell>
          <cell r="C250">
            <v>357</v>
          </cell>
          <cell r="D250" t="str">
            <v>SUPV, DISTRICT WAREHOUSE</v>
          </cell>
          <cell r="E250" t="str">
            <v>EXEMPT</v>
          </cell>
          <cell r="F250" t="str">
            <v>S</v>
          </cell>
          <cell r="G250">
            <v>235</v>
          </cell>
          <cell r="H250">
            <v>1111</v>
          </cell>
          <cell r="I250" t="str">
            <v>0120R</v>
          </cell>
          <cell r="J250" t="str">
            <v>020</v>
          </cell>
          <cell r="K250" t="str">
            <v/>
          </cell>
          <cell r="L250" t="str">
            <v/>
          </cell>
          <cell r="M250" t="str">
            <v>Y</v>
          </cell>
          <cell r="N250" t="str">
            <v/>
          </cell>
          <cell r="O250" t="str">
            <v/>
          </cell>
          <cell r="P250" t="str">
            <v>4</v>
          </cell>
          <cell r="Q250" t="str">
            <v>MNTH</v>
          </cell>
          <cell r="R250" t="str">
            <v>ADMN</v>
          </cell>
        </row>
        <row r="251">
          <cell r="B251" t="str">
            <v>0709</v>
          </cell>
          <cell r="C251">
            <v>345</v>
          </cell>
          <cell r="D251" t="str">
            <v>SUPV, COMMUNITY PROGRAMS</v>
          </cell>
          <cell r="E251" t="str">
            <v>EXEMPT</v>
          </cell>
          <cell r="F251" t="str">
            <v>S</v>
          </cell>
          <cell r="G251">
            <v>235</v>
          </cell>
          <cell r="H251">
            <v>1111</v>
          </cell>
          <cell r="I251" t="str">
            <v>1116</v>
          </cell>
          <cell r="J251" t="str">
            <v>010</v>
          </cell>
          <cell r="K251" t="str">
            <v>1</v>
          </cell>
          <cell r="L251" t="str">
            <v>17</v>
          </cell>
          <cell r="M251" t="str">
            <v>Y</v>
          </cell>
          <cell r="N251" t="str">
            <v/>
          </cell>
          <cell r="O251" t="str">
            <v/>
          </cell>
          <cell r="P251" t="str">
            <v>4</v>
          </cell>
          <cell r="Q251" t="str">
            <v>MNTH</v>
          </cell>
          <cell r="R251" t="str">
            <v>ADMN</v>
          </cell>
        </row>
        <row r="252">
          <cell r="B252" t="str">
            <v>0711</v>
          </cell>
          <cell r="C252">
            <v>108</v>
          </cell>
          <cell r="D252" t="str">
            <v>SUPERVISOR</v>
          </cell>
          <cell r="E252" t="str">
            <v>EXEMPT</v>
          </cell>
          <cell r="F252" t="str">
            <v>S</v>
          </cell>
          <cell r="G252">
            <v>235</v>
          </cell>
          <cell r="H252">
            <v>1111</v>
          </cell>
          <cell r="I252" t="str">
            <v>0120R</v>
          </cell>
          <cell r="J252" t="str">
            <v>010</v>
          </cell>
          <cell r="K252" t="str">
            <v/>
          </cell>
          <cell r="L252" t="str">
            <v/>
          </cell>
          <cell r="M252" t="str">
            <v>Y</v>
          </cell>
          <cell r="N252" t="str">
            <v/>
          </cell>
          <cell r="O252" t="str">
            <v/>
          </cell>
          <cell r="P252" t="str">
            <v>4</v>
          </cell>
          <cell r="Q252" t="str">
            <v>MNTH</v>
          </cell>
          <cell r="R252" t="str">
            <v>ADMN</v>
          </cell>
        </row>
        <row r="253">
          <cell r="B253" t="str">
            <v>0712</v>
          </cell>
          <cell r="C253">
            <v>613</v>
          </cell>
          <cell r="D253" t="str">
            <v>SUPV, SR TRANSP FOREMAN</v>
          </cell>
          <cell r="E253" t="str">
            <v>EXEMPT</v>
          </cell>
          <cell r="F253" t="str">
            <v>S</v>
          </cell>
          <cell r="G253">
            <v>235</v>
          </cell>
          <cell r="H253">
            <v>1111</v>
          </cell>
          <cell r="I253" t="str">
            <v>0120R</v>
          </cell>
          <cell r="J253" t="str">
            <v>010</v>
          </cell>
          <cell r="K253" t="str">
            <v/>
          </cell>
          <cell r="L253" t="str">
            <v/>
          </cell>
          <cell r="M253" t="str">
            <v>Y</v>
          </cell>
          <cell r="N253" t="str">
            <v/>
          </cell>
          <cell r="O253" t="str">
            <v/>
          </cell>
          <cell r="P253" t="str">
            <v>4</v>
          </cell>
          <cell r="Q253" t="str">
            <v>MNTH</v>
          </cell>
          <cell r="R253" t="str">
            <v>ADMN</v>
          </cell>
        </row>
        <row r="254">
          <cell r="B254" t="str">
            <v>0714</v>
          </cell>
          <cell r="C254">
            <v>613</v>
          </cell>
          <cell r="D254" t="str">
            <v>SUPV, DRIVER/ROUTE</v>
          </cell>
          <cell r="E254" t="str">
            <v>EXEMPT</v>
          </cell>
          <cell r="F254" t="str">
            <v>S</v>
          </cell>
          <cell r="G254">
            <v>235</v>
          </cell>
          <cell r="H254">
            <v>1111</v>
          </cell>
          <cell r="I254" t="str">
            <v>0120R</v>
          </cell>
          <cell r="J254" t="str">
            <v>020</v>
          </cell>
          <cell r="K254" t="str">
            <v/>
          </cell>
          <cell r="L254" t="str">
            <v/>
          </cell>
          <cell r="M254" t="str">
            <v>Y</v>
          </cell>
          <cell r="N254" t="str">
            <v/>
          </cell>
          <cell r="O254" t="str">
            <v/>
          </cell>
          <cell r="P254" t="str">
            <v>4</v>
          </cell>
          <cell r="Q254" t="str">
            <v>MNTH</v>
          </cell>
          <cell r="R254" t="str">
            <v>ADMN</v>
          </cell>
        </row>
        <row r="255">
          <cell r="B255" t="str">
            <v>0715</v>
          </cell>
          <cell r="C255">
            <v>108</v>
          </cell>
          <cell r="D255" t="str">
            <v>SUPV, FIXED ASSETS</v>
          </cell>
          <cell r="E255" t="str">
            <v>EXEMPT</v>
          </cell>
          <cell r="F255" t="str">
            <v>S</v>
          </cell>
          <cell r="G255">
            <v>235</v>
          </cell>
          <cell r="H255">
            <v>1111</v>
          </cell>
          <cell r="I255" t="str">
            <v>0120R</v>
          </cell>
          <cell r="J255" t="str">
            <v>010</v>
          </cell>
          <cell r="K255" t="str">
            <v/>
          </cell>
          <cell r="L255" t="str">
            <v/>
          </cell>
          <cell r="M255" t="str">
            <v>Y</v>
          </cell>
          <cell r="N255" t="str">
            <v/>
          </cell>
          <cell r="O255" t="str">
            <v/>
          </cell>
          <cell r="P255" t="str">
            <v>4</v>
          </cell>
          <cell r="Q255" t="str">
            <v>MNTH</v>
          </cell>
          <cell r="R255" t="str">
            <v>ADMN</v>
          </cell>
        </row>
        <row r="256">
          <cell r="B256" t="str">
            <v>0716</v>
          </cell>
          <cell r="C256">
            <v>613</v>
          </cell>
          <cell r="D256" t="str">
            <v>SUPV, TRANSPORT FOREMAN</v>
          </cell>
          <cell r="E256" t="str">
            <v>EXEMPT</v>
          </cell>
          <cell r="F256" t="str">
            <v>S</v>
          </cell>
          <cell r="G256">
            <v>235</v>
          </cell>
          <cell r="H256">
            <v>1111</v>
          </cell>
          <cell r="I256" t="str">
            <v>1116</v>
          </cell>
          <cell r="J256" t="str">
            <v>040</v>
          </cell>
          <cell r="K256" t="str">
            <v>1</v>
          </cell>
          <cell r="L256" t="str">
            <v>17</v>
          </cell>
          <cell r="M256" t="str">
            <v>N</v>
          </cell>
          <cell r="N256" t="str">
            <v/>
          </cell>
          <cell r="O256" t="str">
            <v/>
          </cell>
          <cell r="P256" t="str">
            <v>4</v>
          </cell>
          <cell r="Q256" t="str">
            <v>MNTH</v>
          </cell>
          <cell r="R256" t="str">
            <v>ADMN</v>
          </cell>
        </row>
        <row r="257">
          <cell r="B257" t="str">
            <v>0718</v>
          </cell>
          <cell r="C257">
            <v>107</v>
          </cell>
          <cell r="D257" t="str">
            <v>SUPV, ASSISTANT FLEET</v>
          </cell>
          <cell r="E257" t="str">
            <v>EXEMPT</v>
          </cell>
          <cell r="F257" t="str">
            <v>S</v>
          </cell>
          <cell r="G257">
            <v>235</v>
          </cell>
          <cell r="H257">
            <v>1111</v>
          </cell>
          <cell r="I257" t="str">
            <v>0120R</v>
          </cell>
          <cell r="J257" t="str">
            <v>020</v>
          </cell>
          <cell r="K257" t="str">
            <v/>
          </cell>
          <cell r="L257" t="str">
            <v/>
          </cell>
          <cell r="M257" t="str">
            <v>Y</v>
          </cell>
          <cell r="N257" t="str">
            <v/>
          </cell>
          <cell r="O257" t="str">
            <v/>
          </cell>
          <cell r="P257" t="str">
            <v>4</v>
          </cell>
          <cell r="Q257" t="str">
            <v>MNTH</v>
          </cell>
          <cell r="R257" t="str">
            <v>ADMN</v>
          </cell>
        </row>
        <row r="258">
          <cell r="B258" t="str">
            <v>0720</v>
          </cell>
          <cell r="C258">
            <v>108</v>
          </cell>
          <cell r="D258" t="str">
            <v>SUPV, WORKERS COMPENSATION</v>
          </cell>
          <cell r="E258" t="str">
            <v>EXEMPT</v>
          </cell>
          <cell r="F258" t="str">
            <v>S</v>
          </cell>
          <cell r="G258">
            <v>235</v>
          </cell>
          <cell r="H258">
            <v>1111</v>
          </cell>
          <cell r="I258" t="str">
            <v>0120R</v>
          </cell>
          <cell r="J258" t="str">
            <v>010</v>
          </cell>
          <cell r="K258" t="str">
            <v/>
          </cell>
          <cell r="L258" t="str">
            <v/>
          </cell>
          <cell r="M258" t="str">
            <v>Y</v>
          </cell>
          <cell r="N258" t="str">
            <v/>
          </cell>
          <cell r="O258" t="str">
            <v/>
          </cell>
          <cell r="P258" t="str">
            <v>4</v>
          </cell>
          <cell r="Q258" t="str">
            <v>MNTH</v>
          </cell>
          <cell r="R258" t="str">
            <v>ADMN</v>
          </cell>
        </row>
        <row r="259">
          <cell r="B259" t="str">
            <v>0725</v>
          </cell>
          <cell r="C259">
            <v>509</v>
          </cell>
          <cell r="D259" t="str">
            <v>MGR, SCHL OFFICE ELEM</v>
          </cell>
          <cell r="E259" t="str">
            <v>EXEMPT</v>
          </cell>
          <cell r="F259" t="str">
            <v>S</v>
          </cell>
          <cell r="G259">
            <v>207</v>
          </cell>
          <cell r="H259">
            <v>1111</v>
          </cell>
          <cell r="I259" t="str">
            <v>0120R</v>
          </cell>
          <cell r="J259" t="str">
            <v>010</v>
          </cell>
          <cell r="K259" t="str">
            <v/>
          </cell>
          <cell r="L259" t="str">
            <v/>
          </cell>
          <cell r="M259" t="str">
            <v>Y</v>
          </cell>
          <cell r="N259" t="str">
            <v/>
          </cell>
          <cell r="O259" t="str">
            <v/>
          </cell>
          <cell r="P259" t="str">
            <v>4</v>
          </cell>
          <cell r="Q259" t="str">
            <v>MNTH</v>
          </cell>
          <cell r="R259" t="str">
            <v>ADMN</v>
          </cell>
        </row>
        <row r="260">
          <cell r="B260" t="str">
            <v>0726</v>
          </cell>
          <cell r="C260">
            <v>509</v>
          </cell>
          <cell r="D260" t="str">
            <v>MGR, SCHL OFFICE MS</v>
          </cell>
          <cell r="E260" t="str">
            <v>EXEMPT</v>
          </cell>
          <cell r="F260" t="str">
            <v>S</v>
          </cell>
          <cell r="G260">
            <v>223</v>
          </cell>
          <cell r="H260">
            <v>1111</v>
          </cell>
          <cell r="I260" t="str">
            <v>0120R</v>
          </cell>
          <cell r="J260" t="str">
            <v>010</v>
          </cell>
          <cell r="K260" t="str">
            <v/>
          </cell>
          <cell r="L260" t="str">
            <v/>
          </cell>
          <cell r="M260" t="str">
            <v>Y</v>
          </cell>
          <cell r="N260" t="str">
            <v/>
          </cell>
          <cell r="O260" t="str">
            <v/>
          </cell>
          <cell r="P260" t="str">
            <v>4</v>
          </cell>
          <cell r="Q260" t="str">
            <v>MNTH</v>
          </cell>
          <cell r="R260" t="str">
            <v>ADMN</v>
          </cell>
        </row>
        <row r="261">
          <cell r="B261" t="str">
            <v>0727</v>
          </cell>
          <cell r="C261">
            <v>509</v>
          </cell>
          <cell r="D261" t="str">
            <v>MGR, SCHL OFFICE HS</v>
          </cell>
          <cell r="E261" t="str">
            <v>EXEMPT</v>
          </cell>
          <cell r="F261" t="str">
            <v>S</v>
          </cell>
          <cell r="G261">
            <v>233</v>
          </cell>
          <cell r="H261">
            <v>1111</v>
          </cell>
          <cell r="I261" t="str">
            <v>0120R</v>
          </cell>
          <cell r="J261" t="str">
            <v>010</v>
          </cell>
          <cell r="K261" t="str">
            <v/>
          </cell>
          <cell r="L261" t="str">
            <v/>
          </cell>
          <cell r="M261" t="str">
            <v>Y</v>
          </cell>
          <cell r="N261" t="str">
            <v/>
          </cell>
          <cell r="O261" t="str">
            <v/>
          </cell>
          <cell r="P261" t="str">
            <v>4</v>
          </cell>
          <cell r="Q261" t="str">
            <v>MNTH</v>
          </cell>
          <cell r="R261" t="str">
            <v>ADMN</v>
          </cell>
        </row>
        <row r="262">
          <cell r="B262" t="str">
            <v>0730</v>
          </cell>
          <cell r="C262">
            <v>108</v>
          </cell>
          <cell r="D262" t="str">
            <v>SUPV, NURSING SERVICES</v>
          </cell>
          <cell r="E262" t="str">
            <v>EXEMPT</v>
          </cell>
          <cell r="F262" t="str">
            <v>S</v>
          </cell>
          <cell r="G262">
            <v>233</v>
          </cell>
          <cell r="H262">
            <v>1111</v>
          </cell>
          <cell r="I262" t="str">
            <v>0120R</v>
          </cell>
          <cell r="J262" t="str">
            <v>020</v>
          </cell>
          <cell r="K262" t="str">
            <v/>
          </cell>
          <cell r="L262" t="str">
            <v/>
          </cell>
          <cell r="M262" t="str">
            <v>Y</v>
          </cell>
          <cell r="N262" t="str">
            <v/>
          </cell>
          <cell r="O262" t="str">
            <v/>
          </cell>
          <cell r="P262" t="str">
            <v>4</v>
          </cell>
          <cell r="Q262" t="str">
            <v>MNTH</v>
          </cell>
          <cell r="R262" t="str">
            <v>ADMN</v>
          </cell>
        </row>
        <row r="263">
          <cell r="B263" t="str">
            <v>0740</v>
          </cell>
          <cell r="C263">
            <v>108</v>
          </cell>
          <cell r="D263" t="str">
            <v>SUPERVISOR, HUMAN RESOURCES</v>
          </cell>
          <cell r="E263" t="str">
            <v>EXEMPT</v>
          </cell>
          <cell r="F263" t="str">
            <v>S</v>
          </cell>
          <cell r="G263">
            <v>235</v>
          </cell>
          <cell r="H263">
            <v>1111</v>
          </cell>
          <cell r="I263" t="str">
            <v>0120R</v>
          </cell>
          <cell r="J263" t="str">
            <v>010</v>
          </cell>
          <cell r="K263" t="str">
            <v/>
          </cell>
          <cell r="L263" t="str">
            <v/>
          </cell>
          <cell r="M263" t="str">
            <v>Y</v>
          </cell>
          <cell r="N263" t="str">
            <v/>
          </cell>
          <cell r="O263" t="str">
            <v/>
          </cell>
          <cell r="P263" t="str">
            <v>4</v>
          </cell>
          <cell r="Q263" t="str">
            <v>MNTH</v>
          </cell>
          <cell r="R263" t="str">
            <v>ADMN</v>
          </cell>
        </row>
        <row r="264">
          <cell r="B264" t="str">
            <v>0900</v>
          </cell>
          <cell r="C264">
            <v>108</v>
          </cell>
          <cell r="D264" t="str">
            <v>SUPERVISOR, EMPLOYMENT</v>
          </cell>
          <cell r="E264" t="str">
            <v>EXEMPT</v>
          </cell>
          <cell r="F264" t="str">
            <v>S</v>
          </cell>
          <cell r="G264">
            <v>232</v>
          </cell>
          <cell r="H264">
            <v>1111</v>
          </cell>
          <cell r="I264" t="str">
            <v>1403</v>
          </cell>
          <cell r="J264" t="str">
            <v>010</v>
          </cell>
          <cell r="K264" t="str">
            <v>30</v>
          </cell>
          <cell r="L264" t="str">
            <v>37</v>
          </cell>
          <cell r="M264" t="str">
            <v>Y</v>
          </cell>
          <cell r="N264" t="str">
            <v/>
          </cell>
          <cell r="O264" t="str">
            <v/>
          </cell>
          <cell r="P264" t="str">
            <v>4</v>
          </cell>
          <cell r="Q264" t="str">
            <v>MNTH</v>
          </cell>
          <cell r="R264" t="str">
            <v>NONE</v>
          </cell>
        </row>
        <row r="265">
          <cell r="B265" t="str">
            <v>0901</v>
          </cell>
          <cell r="C265">
            <v>613</v>
          </cell>
          <cell r="D265" t="str">
            <v>MANAGER, FACILITY I</v>
          </cell>
          <cell r="E265" t="str">
            <v>NON-EXEMPT</v>
          </cell>
          <cell r="F265" t="str">
            <v>H</v>
          </cell>
          <cell r="G265">
            <v>245</v>
          </cell>
          <cell r="H265">
            <v>1111</v>
          </cell>
          <cell r="I265" t="str">
            <v>0600</v>
          </cell>
          <cell r="J265" t="str">
            <v>245</v>
          </cell>
          <cell r="K265" t="str">
            <v>6</v>
          </cell>
          <cell r="L265" t="str">
            <v>7</v>
          </cell>
          <cell r="M265" t="str">
            <v>Y</v>
          </cell>
          <cell r="N265" t="str">
            <v/>
          </cell>
          <cell r="O265" t="str">
            <v/>
          </cell>
          <cell r="P265" t="str">
            <v>4</v>
          </cell>
          <cell r="Q265" t="str">
            <v>MNNE</v>
          </cell>
          <cell r="R265" t="str">
            <v>FMGR</v>
          </cell>
        </row>
        <row r="266">
          <cell r="B266" t="str">
            <v>0902</v>
          </cell>
          <cell r="C266">
            <v>613</v>
          </cell>
          <cell r="D266" t="str">
            <v>MANAGER, FACILITY II</v>
          </cell>
          <cell r="E266" t="str">
            <v>NON-EXEMPT</v>
          </cell>
          <cell r="F266" t="str">
            <v>H</v>
          </cell>
          <cell r="G266">
            <v>245</v>
          </cell>
          <cell r="H266">
            <v>1111</v>
          </cell>
          <cell r="I266" t="str">
            <v>0600</v>
          </cell>
          <cell r="J266" t="str">
            <v>245</v>
          </cell>
          <cell r="K266" t="str">
            <v>9</v>
          </cell>
          <cell r="L266" t="str">
            <v>10</v>
          </cell>
          <cell r="M266" t="str">
            <v>Y</v>
          </cell>
          <cell r="N266" t="str">
            <v/>
          </cell>
          <cell r="O266" t="str">
            <v/>
          </cell>
          <cell r="P266" t="str">
            <v>4</v>
          </cell>
          <cell r="Q266" t="str">
            <v>MNNE</v>
          </cell>
          <cell r="R266" t="str">
            <v>FMGR</v>
          </cell>
        </row>
        <row r="267">
          <cell r="B267" t="str">
            <v>0903</v>
          </cell>
          <cell r="C267">
            <v>613</v>
          </cell>
          <cell r="D267" t="str">
            <v>MANAGER, FACILITY III</v>
          </cell>
          <cell r="E267" t="str">
            <v>NON-EXEMPT</v>
          </cell>
          <cell r="F267" t="str">
            <v>H</v>
          </cell>
          <cell r="G267">
            <v>245</v>
          </cell>
          <cell r="H267">
            <v>1111</v>
          </cell>
          <cell r="I267" t="str">
            <v>0600</v>
          </cell>
          <cell r="J267" t="str">
            <v>245</v>
          </cell>
          <cell r="K267" t="str">
            <v>12</v>
          </cell>
          <cell r="L267" t="str">
            <v>13</v>
          </cell>
          <cell r="M267" t="str">
            <v>Y</v>
          </cell>
          <cell r="N267" t="str">
            <v/>
          </cell>
          <cell r="O267" t="str">
            <v/>
          </cell>
          <cell r="P267" t="str">
            <v>4</v>
          </cell>
          <cell r="Q267" t="str">
            <v>MNNE</v>
          </cell>
          <cell r="R267" t="str">
            <v>FMGR</v>
          </cell>
        </row>
        <row r="268">
          <cell r="B268" t="str">
            <v>0904</v>
          </cell>
          <cell r="C268">
            <v>102</v>
          </cell>
          <cell r="D268" t="str">
            <v>MANAGER, FACILITY PLANNING</v>
          </cell>
          <cell r="E268" t="str">
            <v>EXEMPT</v>
          </cell>
          <cell r="F268" t="str">
            <v>S</v>
          </cell>
          <cell r="G268">
            <v>235</v>
          </cell>
          <cell r="H268">
            <v>1111</v>
          </cell>
          <cell r="I268" t="str">
            <v>0120R</v>
          </cell>
          <cell r="J268" t="str">
            <v>040</v>
          </cell>
          <cell r="K268" t="str">
            <v/>
          </cell>
          <cell r="L268" t="str">
            <v/>
          </cell>
          <cell r="M268" t="str">
            <v>Y</v>
          </cell>
          <cell r="N268" t="str">
            <v/>
          </cell>
          <cell r="O268" t="str">
            <v/>
          </cell>
          <cell r="P268" t="str">
            <v>4</v>
          </cell>
          <cell r="Q268" t="str">
            <v>MNTH</v>
          </cell>
          <cell r="R268" t="str">
            <v>ADMN</v>
          </cell>
        </row>
        <row r="269">
          <cell r="B269" t="str">
            <v>0905</v>
          </cell>
          <cell r="C269">
            <v>107</v>
          </cell>
          <cell r="D269" t="str">
            <v>MANAGER, HR BILINGUAL/ELA</v>
          </cell>
          <cell r="E269" t="str">
            <v>EXEMPT</v>
          </cell>
          <cell r="F269" t="str">
            <v>S</v>
          </cell>
          <cell r="G269">
            <v>235</v>
          </cell>
          <cell r="H269">
            <v>1111</v>
          </cell>
          <cell r="I269" t="str">
            <v>1160</v>
          </cell>
          <cell r="J269" t="str">
            <v>010</v>
          </cell>
          <cell r="K269" t="str">
            <v>1</v>
          </cell>
          <cell r="L269" t="str">
            <v>25</v>
          </cell>
          <cell r="M269" t="str">
            <v>Y</v>
          </cell>
          <cell r="N269" t="str">
            <v/>
          </cell>
          <cell r="O269" t="str">
            <v/>
          </cell>
          <cell r="P269" t="str">
            <v>4</v>
          </cell>
          <cell r="Q269" t="str">
            <v>MNTH</v>
          </cell>
          <cell r="R269" t="str">
            <v>ADMN</v>
          </cell>
        </row>
        <row r="270">
          <cell r="B270" t="str">
            <v>0906</v>
          </cell>
          <cell r="C270">
            <v>322</v>
          </cell>
          <cell r="D270" t="str">
            <v>SUPV, HRIS</v>
          </cell>
          <cell r="E270" t="str">
            <v>EXEMPT</v>
          </cell>
          <cell r="F270" t="str">
            <v>S</v>
          </cell>
          <cell r="G270">
            <v>235</v>
          </cell>
          <cell r="H270">
            <v>1111</v>
          </cell>
          <cell r="I270" t="str">
            <v>0120R</v>
          </cell>
          <cell r="J270" t="str">
            <v>020</v>
          </cell>
          <cell r="K270" t="str">
            <v/>
          </cell>
          <cell r="L270" t="str">
            <v/>
          </cell>
          <cell r="M270" t="str">
            <v>Y</v>
          </cell>
          <cell r="N270" t="str">
            <v/>
          </cell>
          <cell r="O270" t="str">
            <v/>
          </cell>
          <cell r="P270" t="str">
            <v>4</v>
          </cell>
          <cell r="Q270" t="str">
            <v>MNTH</v>
          </cell>
          <cell r="R270" t="str">
            <v>ADMN</v>
          </cell>
        </row>
        <row r="271">
          <cell r="B271" t="str">
            <v>0907</v>
          </cell>
          <cell r="C271">
            <v>103</v>
          </cell>
          <cell r="D271" t="str">
            <v>MANAGER, EMPLOYMENT</v>
          </cell>
          <cell r="E271" t="str">
            <v>EXEMPT</v>
          </cell>
          <cell r="F271" t="str">
            <v>S</v>
          </cell>
          <cell r="G271">
            <v>235</v>
          </cell>
          <cell r="H271">
            <v>1111</v>
          </cell>
          <cell r="I271" t="str">
            <v>1161</v>
          </cell>
          <cell r="J271" t="str">
            <v>010</v>
          </cell>
          <cell r="K271" t="str">
            <v>1</v>
          </cell>
          <cell r="L271" t="str">
            <v>25</v>
          </cell>
          <cell r="M271" t="str">
            <v>Y</v>
          </cell>
          <cell r="N271" t="str">
            <v/>
          </cell>
          <cell r="O271" t="str">
            <v/>
          </cell>
          <cell r="P271" t="str">
            <v>4</v>
          </cell>
          <cell r="Q271" t="str">
            <v>MNTH</v>
          </cell>
          <cell r="R271" t="str">
            <v>ADMN</v>
          </cell>
        </row>
        <row r="272">
          <cell r="B272" t="str">
            <v>0908</v>
          </cell>
          <cell r="C272">
            <v>103</v>
          </cell>
          <cell r="D272" t="str">
            <v>MANAGER, HRIS</v>
          </cell>
          <cell r="E272" t="str">
            <v>EXEMPT</v>
          </cell>
          <cell r="F272" t="str">
            <v>S</v>
          </cell>
          <cell r="G272">
            <v>235</v>
          </cell>
          <cell r="H272">
            <v>1111</v>
          </cell>
          <cell r="I272" t="str">
            <v>0120R</v>
          </cell>
          <cell r="J272" t="str">
            <v>030</v>
          </cell>
          <cell r="K272" t="str">
            <v/>
          </cell>
          <cell r="L272" t="str">
            <v/>
          </cell>
          <cell r="M272" t="str">
            <v>Y</v>
          </cell>
          <cell r="N272" t="str">
            <v/>
          </cell>
          <cell r="O272" t="str">
            <v/>
          </cell>
          <cell r="P272" t="str">
            <v>4</v>
          </cell>
          <cell r="Q272" t="str">
            <v>MNTH</v>
          </cell>
          <cell r="R272" t="str">
            <v>ADMN</v>
          </cell>
        </row>
        <row r="273">
          <cell r="B273" t="str">
            <v>0909</v>
          </cell>
          <cell r="C273">
            <v>103</v>
          </cell>
          <cell r="D273" t="str">
            <v>DIR, COMP/EMP BENEFITS</v>
          </cell>
          <cell r="E273" t="str">
            <v>EXEMPT</v>
          </cell>
          <cell r="F273" t="str">
            <v>S</v>
          </cell>
          <cell r="G273">
            <v>235</v>
          </cell>
          <cell r="H273">
            <v>1111</v>
          </cell>
          <cell r="I273" t="str">
            <v>0120R</v>
          </cell>
          <cell r="J273" t="str">
            <v>050</v>
          </cell>
          <cell r="K273" t="str">
            <v/>
          </cell>
          <cell r="L273" t="str">
            <v/>
          </cell>
          <cell r="M273" t="str">
            <v>Y</v>
          </cell>
          <cell r="N273" t="str">
            <v/>
          </cell>
          <cell r="O273" t="str">
            <v/>
          </cell>
          <cell r="P273" t="str">
            <v>4</v>
          </cell>
          <cell r="Q273" t="str">
            <v>MNTH</v>
          </cell>
          <cell r="R273" t="str">
            <v>ADMN</v>
          </cell>
        </row>
        <row r="274">
          <cell r="B274" t="str">
            <v>0910</v>
          </cell>
          <cell r="C274">
            <v>613</v>
          </cell>
          <cell r="D274" t="str">
            <v>FOREMAN, ASST SUPERVISOR</v>
          </cell>
          <cell r="E274" t="str">
            <v>NON-EXEMPT</v>
          </cell>
          <cell r="F274" t="str">
            <v>H</v>
          </cell>
          <cell r="G274">
            <v>242</v>
          </cell>
          <cell r="H274">
            <v>1111</v>
          </cell>
          <cell r="I274" t="str">
            <v>0403</v>
          </cell>
          <cell r="J274" t="str">
            <v>245</v>
          </cell>
          <cell r="K274" t="str">
            <v>20</v>
          </cell>
          <cell r="L274" t="str">
            <v>24</v>
          </cell>
          <cell r="M274" t="str">
            <v>Y</v>
          </cell>
          <cell r="N274" t="str">
            <v/>
          </cell>
          <cell r="O274" t="str">
            <v/>
          </cell>
          <cell r="P274" t="str">
            <v>4</v>
          </cell>
          <cell r="Q274" t="str">
            <v>MNNE</v>
          </cell>
          <cell r="R274" t="str">
            <v>NONE</v>
          </cell>
        </row>
        <row r="275">
          <cell r="B275" t="str">
            <v>0911</v>
          </cell>
          <cell r="C275">
            <v>613</v>
          </cell>
          <cell r="D275" t="str">
            <v>FOREMAN, JOB</v>
          </cell>
          <cell r="E275" t="str">
            <v>NON-EXEMPT</v>
          </cell>
          <cell r="F275" t="str">
            <v>H</v>
          </cell>
          <cell r="G275">
            <v>242</v>
          </cell>
          <cell r="H275">
            <v>1111</v>
          </cell>
          <cell r="I275" t="str">
            <v>0403</v>
          </cell>
          <cell r="J275" t="str">
            <v>245</v>
          </cell>
          <cell r="K275" t="str">
            <v>13</v>
          </cell>
          <cell r="L275" t="str">
            <v>17</v>
          </cell>
          <cell r="M275" t="str">
            <v>Y</v>
          </cell>
          <cell r="N275" t="str">
            <v/>
          </cell>
          <cell r="O275" t="str">
            <v/>
          </cell>
          <cell r="P275" t="str">
            <v>4</v>
          </cell>
          <cell r="Q275" t="str">
            <v>MNNE</v>
          </cell>
          <cell r="R275" t="str">
            <v>NONE</v>
          </cell>
        </row>
        <row r="276">
          <cell r="B276" t="str">
            <v>0912</v>
          </cell>
          <cell r="C276">
            <v>613</v>
          </cell>
          <cell r="D276" t="str">
            <v>SUPERVISING FOREMAN</v>
          </cell>
          <cell r="E276" t="str">
            <v>EXEMPT</v>
          </cell>
          <cell r="F276" t="str">
            <v>S</v>
          </cell>
          <cell r="G276">
            <v>232</v>
          </cell>
          <cell r="H276">
            <v>1111</v>
          </cell>
          <cell r="I276" t="str">
            <v>1200</v>
          </cell>
          <cell r="J276" t="str">
            <v>048</v>
          </cell>
          <cell r="K276" t="str">
            <v>1</v>
          </cell>
          <cell r="L276" t="str">
            <v>6</v>
          </cell>
          <cell r="M276" t="str">
            <v>Y</v>
          </cell>
          <cell r="N276" t="str">
            <v/>
          </cell>
          <cell r="O276" t="str">
            <v/>
          </cell>
          <cell r="P276" t="str">
            <v>4</v>
          </cell>
          <cell r="Q276" t="str">
            <v>MNTH</v>
          </cell>
          <cell r="R276" t="str">
            <v>NONE</v>
          </cell>
        </row>
        <row r="277">
          <cell r="B277" t="str">
            <v>0913</v>
          </cell>
          <cell r="C277">
            <v>613</v>
          </cell>
          <cell r="D277" t="str">
            <v>FOREMAN, ASST SUPV (TRANS)</v>
          </cell>
          <cell r="E277" t="str">
            <v>NON-EXEMPT</v>
          </cell>
          <cell r="F277" t="str">
            <v>H</v>
          </cell>
          <cell r="G277">
            <v>242</v>
          </cell>
          <cell r="H277">
            <v>1111</v>
          </cell>
          <cell r="I277" t="str">
            <v>0403</v>
          </cell>
          <cell r="J277" t="str">
            <v>245</v>
          </cell>
          <cell r="K277" t="str">
            <v>20</v>
          </cell>
          <cell r="L277" t="str">
            <v>24</v>
          </cell>
          <cell r="M277" t="str">
            <v>Y</v>
          </cell>
          <cell r="N277" t="str">
            <v/>
          </cell>
          <cell r="O277" t="str">
            <v/>
          </cell>
          <cell r="P277" t="str">
            <v>4</v>
          </cell>
          <cell r="Q277" t="str">
            <v>MNNE</v>
          </cell>
          <cell r="R277" t="str">
            <v>NONE</v>
          </cell>
        </row>
        <row r="278">
          <cell r="B278" t="str">
            <v>0915</v>
          </cell>
          <cell r="C278">
            <v>107</v>
          </cell>
          <cell r="D278" t="str">
            <v>SUPERVISOR, AREA</v>
          </cell>
          <cell r="E278" t="str">
            <v>EXEMPT</v>
          </cell>
          <cell r="F278" t="str">
            <v>S</v>
          </cell>
          <cell r="G278">
            <v>240</v>
          </cell>
          <cell r="H278">
            <v>1111</v>
          </cell>
          <cell r="I278" t="str">
            <v>1403</v>
          </cell>
          <cell r="J278" t="str">
            <v>237</v>
          </cell>
          <cell r="K278" t="str">
            <v>6</v>
          </cell>
          <cell r="L278" t="str">
            <v>19</v>
          </cell>
          <cell r="M278" t="str">
            <v>Y</v>
          </cell>
          <cell r="N278" t="str">
            <v/>
          </cell>
          <cell r="O278" t="str">
            <v/>
          </cell>
          <cell r="P278" t="str">
            <v>4</v>
          </cell>
          <cell r="Q278" t="str">
            <v>MNTH</v>
          </cell>
          <cell r="R278" t="str">
            <v>NONE</v>
          </cell>
        </row>
        <row r="279">
          <cell r="B279" t="str">
            <v>0920</v>
          </cell>
          <cell r="C279">
            <v>103</v>
          </cell>
          <cell r="D279" t="str">
            <v>MANAGER, HUMAN RESOURCES</v>
          </cell>
          <cell r="E279" t="str">
            <v>EXEMPT</v>
          </cell>
          <cell r="F279" t="str">
            <v>S</v>
          </cell>
          <cell r="G279">
            <v>235</v>
          </cell>
          <cell r="H279">
            <v>1111</v>
          </cell>
          <cell r="I279" t="str">
            <v>0120R</v>
          </cell>
          <cell r="J279" t="str">
            <v>030</v>
          </cell>
          <cell r="K279" t="str">
            <v/>
          </cell>
          <cell r="L279" t="str">
            <v/>
          </cell>
          <cell r="M279" t="str">
            <v>Y</v>
          </cell>
          <cell r="N279" t="str">
            <v/>
          </cell>
          <cell r="O279" t="str">
            <v/>
          </cell>
          <cell r="P279" t="str">
            <v>4</v>
          </cell>
          <cell r="Q279" t="str">
            <v>MNTH</v>
          </cell>
          <cell r="R279" t="str">
            <v>ADMN</v>
          </cell>
        </row>
        <row r="280">
          <cell r="B280" t="str">
            <v>0921</v>
          </cell>
          <cell r="C280">
            <v>103</v>
          </cell>
          <cell r="D280" t="str">
            <v>MANAGER, BENEFITS/WC</v>
          </cell>
          <cell r="E280" t="str">
            <v>EXEMPT</v>
          </cell>
          <cell r="F280" t="str">
            <v>S</v>
          </cell>
          <cell r="G280">
            <v>235</v>
          </cell>
          <cell r="H280">
            <v>1111</v>
          </cell>
          <cell r="I280" t="str">
            <v>0120R</v>
          </cell>
          <cell r="J280" t="str">
            <v>030</v>
          </cell>
          <cell r="K280" t="str">
            <v/>
          </cell>
          <cell r="L280" t="str">
            <v/>
          </cell>
          <cell r="M280" t="str">
            <v>Y</v>
          </cell>
          <cell r="N280" t="str">
            <v/>
          </cell>
          <cell r="O280" t="str">
            <v/>
          </cell>
          <cell r="P280" t="str">
            <v>4</v>
          </cell>
          <cell r="Q280" t="str">
            <v>MNTH</v>
          </cell>
          <cell r="R280" t="str">
            <v>ADMN</v>
          </cell>
        </row>
        <row r="281">
          <cell r="B281" t="str">
            <v>0922</v>
          </cell>
          <cell r="C281">
            <v>108</v>
          </cell>
          <cell r="D281" t="str">
            <v>SUPERVISOR</v>
          </cell>
          <cell r="E281" t="str">
            <v>EXEMPT</v>
          </cell>
          <cell r="F281" t="str">
            <v>S</v>
          </cell>
          <cell r="G281">
            <v>200</v>
          </cell>
          <cell r="H281">
            <v>1111</v>
          </cell>
          <cell r="I281" t="str">
            <v>0120R</v>
          </cell>
          <cell r="J281" t="str">
            <v>020</v>
          </cell>
          <cell r="K281" t="str">
            <v/>
          </cell>
          <cell r="L281" t="str">
            <v/>
          </cell>
          <cell r="M281" t="str">
            <v>Y</v>
          </cell>
          <cell r="N281" t="str">
            <v/>
          </cell>
          <cell r="O281" t="str">
            <v/>
          </cell>
          <cell r="P281" t="str">
            <v>4</v>
          </cell>
          <cell r="Q281" t="str">
            <v>MNTH</v>
          </cell>
          <cell r="R281" t="str">
            <v>ADMN</v>
          </cell>
        </row>
        <row r="282">
          <cell r="B282" t="str">
            <v>0929</v>
          </cell>
          <cell r="C282">
            <v>108</v>
          </cell>
          <cell r="D282" t="str">
            <v>SUPV, HUMAN RESOURCES</v>
          </cell>
          <cell r="E282" t="str">
            <v>EXEMPT</v>
          </cell>
          <cell r="F282" t="str">
            <v>S</v>
          </cell>
          <cell r="G282">
            <v>235</v>
          </cell>
          <cell r="H282">
            <v>0</v>
          </cell>
          <cell r="I282" t="str">
            <v>0120R</v>
          </cell>
          <cell r="J282" t="str">
            <v>020</v>
          </cell>
          <cell r="K282" t="str">
            <v/>
          </cell>
          <cell r="L282" t="str">
            <v/>
          </cell>
          <cell r="M282" t="str">
            <v>Y</v>
          </cell>
          <cell r="N282" t="str">
            <v/>
          </cell>
          <cell r="O282" t="str">
            <v/>
          </cell>
          <cell r="P282" t="str">
            <v>4</v>
          </cell>
          <cell r="Q282" t="str">
            <v>MNTH</v>
          </cell>
          <cell r="R282" t="str">
            <v>ADMN</v>
          </cell>
        </row>
        <row r="283">
          <cell r="B283" t="str">
            <v>0930</v>
          </cell>
          <cell r="C283">
            <v>509</v>
          </cell>
          <cell r="D283" t="str">
            <v>SUPV, WELCOME CENTER</v>
          </cell>
          <cell r="E283" t="str">
            <v>EXEMPT</v>
          </cell>
          <cell r="F283" t="str">
            <v>S</v>
          </cell>
          <cell r="G283">
            <v>235</v>
          </cell>
          <cell r="H283">
            <v>1111</v>
          </cell>
          <cell r="I283" t="str">
            <v>1173</v>
          </cell>
          <cell r="J283" t="str">
            <v>010</v>
          </cell>
          <cell r="K283" t="str">
            <v>1</v>
          </cell>
          <cell r="L283" t="str">
            <v>25</v>
          </cell>
          <cell r="M283" t="str">
            <v>Y</v>
          </cell>
          <cell r="N283" t="str">
            <v/>
          </cell>
          <cell r="O283" t="str">
            <v/>
          </cell>
          <cell r="P283" t="str">
            <v>4</v>
          </cell>
          <cell r="Q283" t="str">
            <v>MNTH</v>
          </cell>
          <cell r="R283" t="str">
            <v>ADMN</v>
          </cell>
        </row>
        <row r="284">
          <cell r="B284" t="str">
            <v>0931</v>
          </cell>
          <cell r="C284">
            <v>509</v>
          </cell>
          <cell r="D284" t="str">
            <v>SUPV, PAYROLL</v>
          </cell>
          <cell r="E284" t="str">
            <v>EXEMPT</v>
          </cell>
          <cell r="F284" t="str">
            <v>S</v>
          </cell>
          <cell r="G284">
            <v>235</v>
          </cell>
          <cell r="H284">
            <v>1111</v>
          </cell>
          <cell r="I284" t="str">
            <v>0120R</v>
          </cell>
          <cell r="J284" t="str">
            <v>020</v>
          </cell>
          <cell r="K284" t="str">
            <v/>
          </cell>
          <cell r="L284" t="str">
            <v/>
          </cell>
          <cell r="M284" t="str">
            <v>Y</v>
          </cell>
          <cell r="N284" t="str">
            <v/>
          </cell>
          <cell r="O284" t="str">
            <v/>
          </cell>
          <cell r="P284" t="str">
            <v>4</v>
          </cell>
          <cell r="Q284" t="str">
            <v>MNTH</v>
          </cell>
          <cell r="R284" t="str">
            <v>ADMN</v>
          </cell>
        </row>
        <row r="285">
          <cell r="B285" t="str">
            <v>0932</v>
          </cell>
          <cell r="C285">
            <v>108</v>
          </cell>
          <cell r="D285" t="str">
            <v>SUPV, FOOD SERVICES</v>
          </cell>
          <cell r="E285" t="str">
            <v>EXEMPT</v>
          </cell>
          <cell r="F285" t="str">
            <v>S</v>
          </cell>
          <cell r="G285">
            <v>235</v>
          </cell>
          <cell r="H285">
            <v>1111</v>
          </cell>
          <cell r="I285" t="str">
            <v>0120R</v>
          </cell>
          <cell r="J285" t="str">
            <v>010</v>
          </cell>
          <cell r="K285" t="str">
            <v/>
          </cell>
          <cell r="L285" t="str">
            <v/>
          </cell>
          <cell r="M285" t="str">
            <v>Y</v>
          </cell>
          <cell r="N285" t="str">
            <v/>
          </cell>
          <cell r="O285" t="str">
            <v/>
          </cell>
          <cell r="P285" t="str">
            <v>4</v>
          </cell>
          <cell r="Q285" t="str">
            <v>MNTH</v>
          </cell>
          <cell r="R285" t="str">
            <v>ADMN</v>
          </cell>
        </row>
        <row r="286">
          <cell r="B286" t="str">
            <v>0933</v>
          </cell>
          <cell r="C286">
            <v>108</v>
          </cell>
          <cell r="D286" t="str">
            <v>MANAGER, PAYROLL</v>
          </cell>
          <cell r="E286" t="str">
            <v>EXEMPT</v>
          </cell>
          <cell r="F286" t="str">
            <v>S</v>
          </cell>
          <cell r="G286">
            <v>235</v>
          </cell>
          <cell r="H286">
            <v>1111</v>
          </cell>
          <cell r="I286" t="str">
            <v>0120R</v>
          </cell>
          <cell r="J286" t="str">
            <v>030</v>
          </cell>
          <cell r="K286" t="str">
            <v/>
          </cell>
          <cell r="L286" t="str">
            <v/>
          </cell>
          <cell r="M286" t="str">
            <v>Y</v>
          </cell>
          <cell r="N286" t="str">
            <v/>
          </cell>
          <cell r="O286" t="str">
            <v/>
          </cell>
          <cell r="P286" t="str">
            <v>4</v>
          </cell>
          <cell r="Q286" t="str">
            <v>MNTH</v>
          </cell>
          <cell r="R286" t="str">
            <v>ADMN</v>
          </cell>
        </row>
        <row r="287">
          <cell r="B287" t="str">
            <v>0934</v>
          </cell>
          <cell r="C287">
            <v>108</v>
          </cell>
          <cell r="D287" t="str">
            <v>SUPV, LIBRARY TECH SVCS</v>
          </cell>
          <cell r="E287" t="str">
            <v>EXEMPT</v>
          </cell>
          <cell r="F287" t="str">
            <v>S</v>
          </cell>
          <cell r="G287">
            <v>235</v>
          </cell>
          <cell r="H287">
            <v>1111</v>
          </cell>
          <cell r="I287" t="str">
            <v>1171</v>
          </cell>
          <cell r="J287" t="str">
            <v>010</v>
          </cell>
          <cell r="K287" t="str">
            <v>1</v>
          </cell>
          <cell r="L287" t="str">
            <v>25</v>
          </cell>
          <cell r="M287" t="str">
            <v>Y</v>
          </cell>
          <cell r="N287" t="str">
            <v/>
          </cell>
          <cell r="O287" t="str">
            <v/>
          </cell>
          <cell r="P287" t="str">
            <v>4</v>
          </cell>
          <cell r="Q287" t="str">
            <v>MNTH</v>
          </cell>
          <cell r="R287" t="str">
            <v>ADMN</v>
          </cell>
        </row>
        <row r="288">
          <cell r="B288" t="str">
            <v>0935</v>
          </cell>
          <cell r="C288">
            <v>102</v>
          </cell>
          <cell r="D288" t="str">
            <v>SUPV, ACQUIS &amp; COLL DVLPMT</v>
          </cell>
          <cell r="E288" t="str">
            <v>EXEMPT</v>
          </cell>
          <cell r="F288" t="str">
            <v>S</v>
          </cell>
          <cell r="G288">
            <v>235</v>
          </cell>
          <cell r="H288">
            <v>1111</v>
          </cell>
          <cell r="I288" t="str">
            <v>1170</v>
          </cell>
          <cell r="J288" t="str">
            <v>010</v>
          </cell>
          <cell r="K288" t="str">
            <v>1</v>
          </cell>
          <cell r="L288" t="str">
            <v>25</v>
          </cell>
          <cell r="M288" t="str">
            <v>Y</v>
          </cell>
          <cell r="N288" t="str">
            <v/>
          </cell>
          <cell r="O288" t="str">
            <v/>
          </cell>
          <cell r="P288" t="str">
            <v>4</v>
          </cell>
          <cell r="Q288" t="str">
            <v>MNTH</v>
          </cell>
          <cell r="R288" t="str">
            <v>ADMN</v>
          </cell>
        </row>
        <row r="289">
          <cell r="B289" t="str">
            <v>0936</v>
          </cell>
          <cell r="C289">
            <v>103</v>
          </cell>
          <cell r="D289" t="str">
            <v>MANAGER, PRC REENG/PRJ MGT</v>
          </cell>
          <cell r="E289" t="str">
            <v>EXEMPT</v>
          </cell>
          <cell r="F289" t="str">
            <v>S</v>
          </cell>
          <cell r="G289">
            <v>235</v>
          </cell>
          <cell r="H289">
            <v>1111</v>
          </cell>
          <cell r="I289" t="str">
            <v>0120R</v>
          </cell>
          <cell r="J289" t="str">
            <v>030</v>
          </cell>
          <cell r="K289" t="str">
            <v/>
          </cell>
          <cell r="L289" t="str">
            <v/>
          </cell>
          <cell r="M289" t="str">
            <v>Y</v>
          </cell>
          <cell r="N289" t="str">
            <v/>
          </cell>
          <cell r="O289" t="str">
            <v/>
          </cell>
          <cell r="P289" t="str">
            <v>4</v>
          </cell>
          <cell r="Q289" t="str">
            <v>MNTH</v>
          </cell>
          <cell r="R289" t="str">
            <v>ADMN</v>
          </cell>
        </row>
        <row r="290">
          <cell r="B290" t="str">
            <v>0960</v>
          </cell>
          <cell r="C290">
            <v>0</v>
          </cell>
          <cell r="D290" t="str">
            <v>SUPRV, FIELD-SUMMER SCH</v>
          </cell>
          <cell r="E290" t="str">
            <v>EXEMPT</v>
          </cell>
          <cell r="F290" t="str">
            <v>H</v>
          </cell>
          <cell r="G290">
            <v>0</v>
          </cell>
          <cell r="H290">
            <v>1111</v>
          </cell>
          <cell r="I290" t="str">
            <v>0020R</v>
          </cell>
          <cell r="J290" t="str">
            <v>010</v>
          </cell>
          <cell r="K290" t="str">
            <v/>
          </cell>
          <cell r="L290" t="str">
            <v/>
          </cell>
          <cell r="M290" t="str">
            <v>N</v>
          </cell>
          <cell r="N290" t="str">
            <v/>
          </cell>
          <cell r="O290" t="str">
            <v/>
          </cell>
          <cell r="P290" t="str">
            <v>4</v>
          </cell>
          <cell r="Q290" t="str">
            <v>MEHP</v>
          </cell>
          <cell r="R290" t="str">
            <v>NONE</v>
          </cell>
        </row>
        <row r="291">
          <cell r="B291" t="str">
            <v>1000</v>
          </cell>
          <cell r="C291">
            <v>107</v>
          </cell>
          <cell r="D291" t="str">
            <v>MANAGER, INSTRUCTIONL TECH</v>
          </cell>
          <cell r="E291" t="str">
            <v>EXEMPT</v>
          </cell>
          <cell r="F291" t="str">
            <v>S</v>
          </cell>
          <cell r="G291">
            <v>235</v>
          </cell>
          <cell r="H291">
            <v>1111</v>
          </cell>
          <cell r="I291" t="str">
            <v>SOFFSTEP</v>
          </cell>
          <cell r="J291" t="str">
            <v>OFF</v>
          </cell>
          <cell r="K291" t="str">
            <v/>
          </cell>
          <cell r="L291" t="str">
            <v/>
          </cell>
          <cell r="M291" t="str">
            <v>Y</v>
          </cell>
          <cell r="N291" t="str">
            <v/>
          </cell>
          <cell r="O291" t="str">
            <v/>
          </cell>
          <cell r="P291" t="str">
            <v>4</v>
          </cell>
          <cell r="Q291" t="str">
            <v>MNTH</v>
          </cell>
          <cell r="R291" t="str">
            <v>ADMN</v>
          </cell>
        </row>
        <row r="292">
          <cell r="B292" t="str">
            <v>1002</v>
          </cell>
          <cell r="C292">
            <v>212</v>
          </cell>
          <cell r="D292" t="str">
            <v>MANAGER, CAREER/VOCED/TECH</v>
          </cell>
          <cell r="E292" t="str">
            <v>EXEMPT</v>
          </cell>
          <cell r="F292" t="str">
            <v>S</v>
          </cell>
          <cell r="G292">
            <v>235</v>
          </cell>
          <cell r="H292">
            <v>1111</v>
          </cell>
          <cell r="I292" t="str">
            <v>SOFFSTEP</v>
          </cell>
          <cell r="J292" t="str">
            <v>OFF</v>
          </cell>
          <cell r="K292" t="str">
            <v/>
          </cell>
          <cell r="L292" t="str">
            <v/>
          </cell>
          <cell r="M292" t="str">
            <v>Y</v>
          </cell>
          <cell r="N292" t="str">
            <v/>
          </cell>
          <cell r="O292" t="str">
            <v/>
          </cell>
          <cell r="P292" t="str">
            <v>4</v>
          </cell>
          <cell r="Q292" t="str">
            <v>MNTH</v>
          </cell>
          <cell r="R292" t="str">
            <v>ADMN</v>
          </cell>
        </row>
        <row r="293">
          <cell r="B293" t="str">
            <v>1003</v>
          </cell>
          <cell r="C293">
            <v>103</v>
          </cell>
          <cell r="D293" t="str">
            <v>MANAGER, CURR &amp; INSTR SVCS</v>
          </cell>
          <cell r="E293" t="str">
            <v>EXEMPT</v>
          </cell>
          <cell r="F293" t="str">
            <v>S</v>
          </cell>
          <cell r="G293">
            <v>235</v>
          </cell>
          <cell r="H293">
            <v>1111</v>
          </cell>
          <cell r="I293" t="str">
            <v>1160</v>
          </cell>
          <cell r="J293" t="str">
            <v>010</v>
          </cell>
          <cell r="K293" t="str">
            <v>1</v>
          </cell>
          <cell r="L293" t="str">
            <v>25</v>
          </cell>
          <cell r="M293" t="str">
            <v>Y</v>
          </cell>
          <cell r="N293" t="str">
            <v/>
          </cell>
          <cell r="O293" t="str">
            <v/>
          </cell>
          <cell r="P293" t="str">
            <v>4</v>
          </cell>
          <cell r="Q293" t="str">
            <v>MNTH</v>
          </cell>
          <cell r="R293" t="str">
            <v>ADMN</v>
          </cell>
        </row>
        <row r="294">
          <cell r="B294" t="str">
            <v>1004</v>
          </cell>
          <cell r="C294">
            <v>354</v>
          </cell>
          <cell r="D294" t="str">
            <v>MANAGER, SCHOOL TO CAREER</v>
          </cell>
          <cell r="E294" t="str">
            <v>EXEMPT</v>
          </cell>
          <cell r="F294" t="str">
            <v>S</v>
          </cell>
          <cell r="G294">
            <v>235</v>
          </cell>
          <cell r="H294">
            <v>1111</v>
          </cell>
          <cell r="I294" t="str">
            <v>1160</v>
          </cell>
          <cell r="J294" t="str">
            <v>010</v>
          </cell>
          <cell r="K294" t="str">
            <v>1</v>
          </cell>
          <cell r="L294" t="str">
            <v>25</v>
          </cell>
          <cell r="M294" t="str">
            <v>Y</v>
          </cell>
          <cell r="N294" t="str">
            <v/>
          </cell>
          <cell r="O294" t="str">
            <v/>
          </cell>
          <cell r="P294" t="str">
            <v>4</v>
          </cell>
          <cell r="Q294" t="str">
            <v>MNTH</v>
          </cell>
          <cell r="R294" t="str">
            <v>ADMN</v>
          </cell>
        </row>
        <row r="295">
          <cell r="B295" t="str">
            <v>1006</v>
          </cell>
          <cell r="C295">
            <v>107</v>
          </cell>
          <cell r="D295" t="str">
            <v>MANAGER, ARTS EDUCATION</v>
          </cell>
          <cell r="E295" t="str">
            <v>EXEMPT</v>
          </cell>
          <cell r="F295" t="str">
            <v>S</v>
          </cell>
          <cell r="G295">
            <v>235</v>
          </cell>
          <cell r="H295">
            <v>1111</v>
          </cell>
          <cell r="I295" t="str">
            <v>1160</v>
          </cell>
          <cell r="J295" t="str">
            <v>010</v>
          </cell>
          <cell r="K295" t="str">
            <v>1</v>
          </cell>
          <cell r="L295" t="str">
            <v>25</v>
          </cell>
          <cell r="M295" t="str">
            <v>Y</v>
          </cell>
          <cell r="N295" t="str">
            <v/>
          </cell>
          <cell r="O295" t="str">
            <v/>
          </cell>
          <cell r="P295" t="str">
            <v>4</v>
          </cell>
          <cell r="Q295" t="str">
            <v>MNTH</v>
          </cell>
          <cell r="R295" t="str">
            <v>ADMN</v>
          </cell>
        </row>
        <row r="296">
          <cell r="B296" t="str">
            <v>1100</v>
          </cell>
          <cell r="C296">
            <v>107</v>
          </cell>
          <cell r="D296" t="str">
            <v>MANAGER, ALTERNATIVE PROG</v>
          </cell>
          <cell r="E296" t="str">
            <v>EXEMPT</v>
          </cell>
          <cell r="F296" t="str">
            <v>S</v>
          </cell>
          <cell r="G296">
            <v>235</v>
          </cell>
          <cell r="H296">
            <v>1111</v>
          </cell>
          <cell r="I296" t="str">
            <v>1160</v>
          </cell>
          <cell r="J296" t="str">
            <v>010</v>
          </cell>
          <cell r="K296" t="str">
            <v>1</v>
          </cell>
          <cell r="L296" t="str">
            <v>25</v>
          </cell>
          <cell r="M296" t="str">
            <v>Y</v>
          </cell>
          <cell r="N296" t="str">
            <v/>
          </cell>
          <cell r="O296" t="str">
            <v/>
          </cell>
          <cell r="P296" t="str">
            <v>4</v>
          </cell>
          <cell r="Q296" t="str">
            <v>MNTH</v>
          </cell>
          <cell r="R296" t="str">
            <v>ADMN</v>
          </cell>
        </row>
        <row r="297">
          <cell r="B297" t="str">
            <v>1200</v>
          </cell>
          <cell r="C297">
            <v>108</v>
          </cell>
          <cell r="D297" t="str">
            <v>CONTROLLER</v>
          </cell>
          <cell r="E297" t="str">
            <v>EXEMPT</v>
          </cell>
          <cell r="F297" t="str">
            <v>S</v>
          </cell>
          <cell r="G297">
            <v>235</v>
          </cell>
          <cell r="H297">
            <v>1111</v>
          </cell>
          <cell r="I297" t="str">
            <v>0120R</v>
          </cell>
          <cell r="J297" t="str">
            <v>050</v>
          </cell>
          <cell r="K297" t="str">
            <v/>
          </cell>
          <cell r="L297" t="str">
            <v/>
          </cell>
          <cell r="M297" t="str">
            <v>Y</v>
          </cell>
          <cell r="N297" t="str">
            <v/>
          </cell>
          <cell r="O297" t="str">
            <v/>
          </cell>
          <cell r="P297" t="str">
            <v>4</v>
          </cell>
          <cell r="Q297" t="str">
            <v>MNTH</v>
          </cell>
          <cell r="R297" t="str">
            <v>ADMN</v>
          </cell>
        </row>
        <row r="298">
          <cell r="B298" t="str">
            <v>1202</v>
          </cell>
          <cell r="C298">
            <v>108</v>
          </cell>
          <cell r="D298" t="str">
            <v>DIR, PURCHASING</v>
          </cell>
          <cell r="E298" t="str">
            <v>EXEMPT</v>
          </cell>
          <cell r="F298" t="str">
            <v>S</v>
          </cell>
          <cell r="G298">
            <v>235</v>
          </cell>
          <cell r="H298">
            <v>1111</v>
          </cell>
          <cell r="I298" t="str">
            <v>0120R</v>
          </cell>
          <cell r="J298" t="str">
            <v>050</v>
          </cell>
          <cell r="K298" t="str">
            <v/>
          </cell>
          <cell r="L298" t="str">
            <v/>
          </cell>
          <cell r="M298" t="str">
            <v>Y</v>
          </cell>
          <cell r="N298" t="str">
            <v/>
          </cell>
          <cell r="O298" t="str">
            <v/>
          </cell>
          <cell r="P298" t="str">
            <v>4</v>
          </cell>
          <cell r="Q298" t="str">
            <v>MNTH</v>
          </cell>
          <cell r="R298" t="str">
            <v>ADMN</v>
          </cell>
        </row>
        <row r="299">
          <cell r="B299" t="str">
            <v>1204</v>
          </cell>
          <cell r="C299">
            <v>108</v>
          </cell>
          <cell r="D299" t="str">
            <v>MANAGER, RISK MANAGEMENT</v>
          </cell>
          <cell r="E299" t="str">
            <v>EXEMPT</v>
          </cell>
          <cell r="F299" t="str">
            <v>S</v>
          </cell>
          <cell r="G299">
            <v>235</v>
          </cell>
          <cell r="H299">
            <v>1111</v>
          </cell>
          <cell r="I299" t="str">
            <v>0120R</v>
          </cell>
          <cell r="J299" t="str">
            <v>040</v>
          </cell>
          <cell r="K299" t="str">
            <v/>
          </cell>
          <cell r="L299" t="str">
            <v/>
          </cell>
          <cell r="M299" t="str">
            <v>Y</v>
          </cell>
          <cell r="N299" t="str">
            <v/>
          </cell>
          <cell r="O299" t="str">
            <v/>
          </cell>
          <cell r="P299" t="str">
            <v>4</v>
          </cell>
          <cell r="Q299" t="str">
            <v>MNTH</v>
          </cell>
          <cell r="R299" t="str">
            <v>ADMN</v>
          </cell>
        </row>
        <row r="300">
          <cell r="B300" t="str">
            <v>1300</v>
          </cell>
          <cell r="C300">
            <v>212</v>
          </cell>
          <cell r="D300" t="str">
            <v>MANAGER, EGOS OPERATIONS</v>
          </cell>
          <cell r="E300" t="str">
            <v>EXEMPT</v>
          </cell>
          <cell r="F300" t="str">
            <v>S</v>
          </cell>
          <cell r="G300">
            <v>235</v>
          </cell>
          <cell r="H300">
            <v>1111</v>
          </cell>
          <cell r="I300" t="str">
            <v>1160</v>
          </cell>
          <cell r="J300" t="str">
            <v>010</v>
          </cell>
          <cell r="K300" t="str">
            <v>1</v>
          </cell>
          <cell r="L300" t="str">
            <v>25</v>
          </cell>
          <cell r="M300" t="str">
            <v>Y</v>
          </cell>
          <cell r="N300" t="str">
            <v/>
          </cell>
          <cell r="O300" t="str">
            <v/>
          </cell>
          <cell r="P300" t="str">
            <v>4</v>
          </cell>
          <cell r="Q300" t="str">
            <v>MNTH</v>
          </cell>
          <cell r="R300" t="str">
            <v>ADMN</v>
          </cell>
        </row>
        <row r="301">
          <cell r="B301" t="str">
            <v>1302</v>
          </cell>
          <cell r="C301">
            <v>501</v>
          </cell>
          <cell r="D301" t="str">
            <v>MANAGER, EGOS OPS/FIN PROG</v>
          </cell>
          <cell r="E301" t="str">
            <v>EXEMPT</v>
          </cell>
          <cell r="F301" t="str">
            <v>S</v>
          </cell>
          <cell r="G301">
            <v>235</v>
          </cell>
          <cell r="H301">
            <v>1111</v>
          </cell>
          <cell r="I301" t="str">
            <v>0125R</v>
          </cell>
          <cell r="J301" t="str">
            <v>040</v>
          </cell>
          <cell r="K301" t="str">
            <v/>
          </cell>
          <cell r="L301" t="str">
            <v/>
          </cell>
          <cell r="M301" t="str">
            <v>Y</v>
          </cell>
          <cell r="N301" t="str">
            <v/>
          </cell>
          <cell r="O301" t="str">
            <v/>
          </cell>
          <cell r="P301" t="str">
            <v>4</v>
          </cell>
          <cell r="Q301" t="str">
            <v>MNTH</v>
          </cell>
          <cell r="R301" t="str">
            <v>ADMN</v>
          </cell>
        </row>
        <row r="302">
          <cell r="B302" t="str">
            <v>1401</v>
          </cell>
          <cell r="C302">
            <v>233</v>
          </cell>
          <cell r="D302" t="str">
            <v>NURSE</v>
          </cell>
          <cell r="E302" t="str">
            <v>EXEMPT</v>
          </cell>
          <cell r="F302" t="str">
            <v>S</v>
          </cell>
          <cell r="G302">
            <v>184</v>
          </cell>
          <cell r="H302">
            <v>1111</v>
          </cell>
          <cell r="I302" t="str">
            <v>1300</v>
          </cell>
          <cell r="J302" t="str">
            <v>Ed Lvl (010 to 070)</v>
          </cell>
          <cell r="K302" t="str">
            <v>1</v>
          </cell>
          <cell r="L302" t="str">
            <v>13</v>
          </cell>
          <cell r="M302" t="str">
            <v>Y1</v>
          </cell>
          <cell r="N302" t="str">
            <v/>
          </cell>
          <cell r="O302" t="str">
            <v/>
          </cell>
          <cell r="P302" t="str">
            <v>4</v>
          </cell>
          <cell r="Q302" t="str">
            <v>MNTH</v>
          </cell>
          <cell r="R302" t="str">
            <v>DCTA</v>
          </cell>
        </row>
        <row r="303">
          <cell r="B303" t="str">
            <v>1401</v>
          </cell>
          <cell r="C303">
            <v>233</v>
          </cell>
          <cell r="D303" t="str">
            <v>NURSE (.25 FTE)</v>
          </cell>
          <cell r="E303" t="str">
            <v>EXEMPT</v>
          </cell>
          <cell r="F303" t="str">
            <v>S</v>
          </cell>
          <cell r="G303">
            <v>184</v>
          </cell>
          <cell r="H303">
            <v>1111</v>
          </cell>
          <cell r="I303" t="str">
            <v>4304</v>
          </cell>
          <cell r="J303" t="str">
            <v>Ed Lvl (010 to 070)</v>
          </cell>
          <cell r="K303" t="str">
            <v>1</v>
          </cell>
          <cell r="L303" t="str">
            <v>13</v>
          </cell>
          <cell r="M303" t="str">
            <v>Y1</v>
          </cell>
          <cell r="N303" t="str">
            <v>JVAR250</v>
          </cell>
          <cell r="O303" t="str">
            <v/>
          </cell>
          <cell r="P303" t="str">
            <v>4</v>
          </cell>
          <cell r="Q303" t="str">
            <v>MNTH</v>
          </cell>
          <cell r="R303" t="str">
            <v>DCTA</v>
          </cell>
        </row>
        <row r="304">
          <cell r="B304" t="str">
            <v>1401</v>
          </cell>
          <cell r="C304">
            <v>233</v>
          </cell>
          <cell r="D304" t="str">
            <v>NURSE (.40 FTE)</v>
          </cell>
          <cell r="E304" t="str">
            <v>EXEMPT</v>
          </cell>
          <cell r="F304" t="str">
            <v>S</v>
          </cell>
          <cell r="G304">
            <v>184</v>
          </cell>
          <cell r="H304">
            <v>1111</v>
          </cell>
          <cell r="I304" t="str">
            <v>4303</v>
          </cell>
          <cell r="J304" t="str">
            <v>Ed Lvl (010 to 070)</v>
          </cell>
          <cell r="K304" t="str">
            <v>1</v>
          </cell>
          <cell r="L304" t="str">
            <v>13</v>
          </cell>
          <cell r="M304" t="str">
            <v>Y1</v>
          </cell>
          <cell r="N304" t="str">
            <v>JVAR400</v>
          </cell>
          <cell r="O304" t="str">
            <v/>
          </cell>
          <cell r="P304" t="str">
            <v>4</v>
          </cell>
          <cell r="Q304" t="str">
            <v>MNTH</v>
          </cell>
          <cell r="R304" t="str">
            <v>DCTA</v>
          </cell>
        </row>
        <row r="305">
          <cell r="B305" t="str">
            <v>1401</v>
          </cell>
          <cell r="C305">
            <v>233</v>
          </cell>
          <cell r="D305" t="str">
            <v>NURSE (.50 FTE)</v>
          </cell>
          <cell r="E305" t="str">
            <v>EXEMPT</v>
          </cell>
          <cell r="F305" t="str">
            <v>S</v>
          </cell>
          <cell r="G305">
            <v>184</v>
          </cell>
          <cell r="H305">
            <v>1111</v>
          </cell>
          <cell r="I305" t="str">
            <v>2300</v>
          </cell>
          <cell r="J305" t="str">
            <v>Ed Lvl (010 to 070)</v>
          </cell>
          <cell r="K305" t="str">
            <v>1</v>
          </cell>
          <cell r="L305" t="str">
            <v>13</v>
          </cell>
          <cell r="M305" t="str">
            <v>Y1</v>
          </cell>
          <cell r="N305" t="str">
            <v>JVAR500</v>
          </cell>
          <cell r="O305" t="str">
            <v/>
          </cell>
          <cell r="P305" t="str">
            <v>4</v>
          </cell>
          <cell r="Q305" t="str">
            <v>MNTH</v>
          </cell>
          <cell r="R305" t="str">
            <v>DCTA</v>
          </cell>
        </row>
        <row r="306">
          <cell r="B306" t="str">
            <v>1401</v>
          </cell>
          <cell r="C306">
            <v>233</v>
          </cell>
          <cell r="D306" t="str">
            <v>NURSE (.60 FTE)</v>
          </cell>
          <cell r="E306" t="str">
            <v>EXEMPT</v>
          </cell>
          <cell r="F306" t="str">
            <v>S</v>
          </cell>
          <cell r="G306">
            <v>184</v>
          </cell>
          <cell r="H306">
            <v>1111</v>
          </cell>
          <cell r="I306" t="str">
            <v>4302</v>
          </cell>
          <cell r="J306" t="str">
            <v>Ed Lvl (010 to 070)</v>
          </cell>
          <cell r="K306" t="str">
            <v>1</v>
          </cell>
          <cell r="L306" t="str">
            <v>13</v>
          </cell>
          <cell r="M306" t="str">
            <v>Y1</v>
          </cell>
          <cell r="N306" t="str">
            <v>JVAR600</v>
          </cell>
          <cell r="O306" t="str">
            <v/>
          </cell>
          <cell r="P306" t="str">
            <v>4</v>
          </cell>
          <cell r="Q306" t="str">
            <v>MNTH</v>
          </cell>
          <cell r="R306" t="str">
            <v>DCTA</v>
          </cell>
        </row>
        <row r="307">
          <cell r="B307" t="str">
            <v>1401</v>
          </cell>
          <cell r="C307">
            <v>233</v>
          </cell>
          <cell r="D307" t="str">
            <v>NURSE (.75 FTE)</v>
          </cell>
          <cell r="E307" t="str">
            <v>EXEMPT</v>
          </cell>
          <cell r="F307" t="str">
            <v>S</v>
          </cell>
          <cell r="G307">
            <v>184</v>
          </cell>
          <cell r="H307">
            <v>1111</v>
          </cell>
          <cell r="I307" t="str">
            <v>4301</v>
          </cell>
          <cell r="J307" t="str">
            <v>Ed Lvl (010 to 070)</v>
          </cell>
          <cell r="K307" t="str">
            <v>1</v>
          </cell>
          <cell r="L307" t="str">
            <v>13</v>
          </cell>
          <cell r="M307" t="str">
            <v>Y1</v>
          </cell>
          <cell r="N307" t="str">
            <v>JVAR750</v>
          </cell>
          <cell r="O307" t="str">
            <v/>
          </cell>
          <cell r="P307" t="str">
            <v>4</v>
          </cell>
          <cell r="Q307" t="str">
            <v>MNTH</v>
          </cell>
          <cell r="R307" t="str">
            <v>DCTA</v>
          </cell>
        </row>
        <row r="308">
          <cell r="B308" t="str">
            <v>1401</v>
          </cell>
          <cell r="C308">
            <v>233</v>
          </cell>
          <cell r="D308" t="str">
            <v>NURSE (.80 FTE)</v>
          </cell>
          <cell r="E308" t="str">
            <v>EXEMPT</v>
          </cell>
          <cell r="F308" t="str">
            <v>S</v>
          </cell>
          <cell r="G308">
            <v>184</v>
          </cell>
          <cell r="H308">
            <v>1111</v>
          </cell>
          <cell r="I308" t="str">
            <v>4300</v>
          </cell>
          <cell r="J308" t="str">
            <v>Ed Lvl (010 to 070)</v>
          </cell>
          <cell r="K308" t="str">
            <v>1</v>
          </cell>
          <cell r="L308" t="str">
            <v>13</v>
          </cell>
          <cell r="M308" t="str">
            <v>Y1</v>
          </cell>
          <cell r="N308" t="str">
            <v>JVAR800</v>
          </cell>
          <cell r="O308" t="str">
            <v/>
          </cell>
          <cell r="P308" t="str">
            <v>4</v>
          </cell>
          <cell r="Q308" t="str">
            <v>MNTH</v>
          </cell>
          <cell r="R308" t="str">
            <v>DCTA</v>
          </cell>
        </row>
        <row r="309">
          <cell r="B309" t="str">
            <v>1401</v>
          </cell>
          <cell r="C309">
            <v>233</v>
          </cell>
          <cell r="D309" t="str">
            <v>NURSE (JOB SHARE)</v>
          </cell>
          <cell r="E309" t="str">
            <v>EXEMPT</v>
          </cell>
          <cell r="F309" t="str">
            <v>S</v>
          </cell>
          <cell r="G309">
            <v>184</v>
          </cell>
          <cell r="H309">
            <v>1111</v>
          </cell>
          <cell r="I309" t="str">
            <v>2300</v>
          </cell>
          <cell r="J309" t="str">
            <v>Ed Lvl (010 to 070)</v>
          </cell>
          <cell r="K309" t="str">
            <v>1</v>
          </cell>
          <cell r="L309" t="str">
            <v>13</v>
          </cell>
          <cell r="M309" t="str">
            <v>Y1</v>
          </cell>
          <cell r="N309" t="str">
            <v>JSHARE</v>
          </cell>
          <cell r="O309" t="str">
            <v/>
          </cell>
          <cell r="P309" t="str">
            <v>4</v>
          </cell>
          <cell r="Q309" t="str">
            <v>MNTH</v>
          </cell>
          <cell r="R309" t="str">
            <v>DCTA</v>
          </cell>
        </row>
        <row r="310">
          <cell r="B310" t="str">
            <v>1402</v>
          </cell>
          <cell r="C310">
            <v>233</v>
          </cell>
          <cell r="D310" t="str">
            <v>NURSE, HOURLY</v>
          </cell>
          <cell r="E310" t="str">
            <v>EXEMPT</v>
          </cell>
          <cell r="F310" t="str">
            <v>H</v>
          </cell>
          <cell r="G310">
            <v>0</v>
          </cell>
          <cell r="H310">
            <v>1111</v>
          </cell>
          <cell r="I310" t="str">
            <v>0150R</v>
          </cell>
          <cell r="J310" t="str">
            <v>010</v>
          </cell>
          <cell r="K310" t="str">
            <v/>
          </cell>
          <cell r="L310" t="str">
            <v/>
          </cell>
          <cell r="M310" t="str">
            <v>Y1</v>
          </cell>
          <cell r="N310" t="str">
            <v/>
          </cell>
          <cell r="O310" t="str">
            <v/>
          </cell>
          <cell r="P310" t="str">
            <v>4</v>
          </cell>
          <cell r="Q310" t="str">
            <v>MEHP</v>
          </cell>
          <cell r="R310" t="str">
            <v>NONE</v>
          </cell>
        </row>
        <row r="311">
          <cell r="B311" t="str">
            <v>1403</v>
          </cell>
          <cell r="C311">
            <v>233</v>
          </cell>
          <cell r="D311" t="str">
            <v>NURSE-SUMMER SCHOOL</v>
          </cell>
          <cell r="E311" t="str">
            <v>EXEMPT</v>
          </cell>
          <cell r="F311" t="str">
            <v>H</v>
          </cell>
          <cell r="G311">
            <v>0</v>
          </cell>
          <cell r="H311">
            <v>1111</v>
          </cell>
          <cell r="I311" t="str">
            <v>0150R</v>
          </cell>
          <cell r="J311" t="str">
            <v>020</v>
          </cell>
          <cell r="K311" t="str">
            <v/>
          </cell>
          <cell r="L311" t="str">
            <v/>
          </cell>
          <cell r="M311" t="str">
            <v>Y1</v>
          </cell>
          <cell r="N311" t="str">
            <v/>
          </cell>
          <cell r="O311" t="str">
            <v/>
          </cell>
          <cell r="P311" t="str">
            <v>4</v>
          </cell>
          <cell r="Q311" t="str">
            <v>MEHP</v>
          </cell>
          <cell r="R311" t="str">
            <v>NONE</v>
          </cell>
        </row>
        <row r="312">
          <cell r="B312" t="str">
            <v>1404</v>
          </cell>
          <cell r="C312">
            <v>233</v>
          </cell>
          <cell r="D312" t="str">
            <v>NURSE PT APPT</v>
          </cell>
          <cell r="E312" t="str">
            <v>EXEMPT</v>
          </cell>
          <cell r="F312" t="str">
            <v>S</v>
          </cell>
          <cell r="G312">
            <v>181</v>
          </cell>
          <cell r="H312">
            <v>1111</v>
          </cell>
          <cell r="I312" t="str">
            <v>2300</v>
          </cell>
          <cell r="J312" t="str">
            <v>Ed Lvl (010 to 070)</v>
          </cell>
          <cell r="K312" t="str">
            <v>1</v>
          </cell>
          <cell r="L312" t="str">
            <v>13</v>
          </cell>
          <cell r="M312" t="str">
            <v>N</v>
          </cell>
          <cell r="N312" t="str">
            <v>JPTIME</v>
          </cell>
          <cell r="O312" t="str">
            <v/>
          </cell>
          <cell r="P312" t="str">
            <v>4</v>
          </cell>
          <cell r="Q312" t="str">
            <v>MNTH</v>
          </cell>
          <cell r="R312" t="str">
            <v>DCTA</v>
          </cell>
        </row>
        <row r="313">
          <cell r="B313" t="str">
            <v>1405</v>
          </cell>
          <cell r="C313">
            <v>0</v>
          </cell>
          <cell r="D313" t="str">
            <v>NURSE, DAILY SUB</v>
          </cell>
          <cell r="E313" t="str">
            <v>EXEMPT</v>
          </cell>
          <cell r="F313" t="str">
            <v>H</v>
          </cell>
          <cell r="G313">
            <v>0</v>
          </cell>
          <cell r="H313">
            <v>1111</v>
          </cell>
          <cell r="I313" t="str">
            <v>0580R</v>
          </cell>
          <cell r="J313" t="str">
            <v>010</v>
          </cell>
          <cell r="K313" t="str">
            <v/>
          </cell>
          <cell r="L313" t="str">
            <v/>
          </cell>
          <cell r="M313" t="str">
            <v>Y1</v>
          </cell>
          <cell r="N313" t="str">
            <v/>
          </cell>
          <cell r="O313" t="str">
            <v/>
          </cell>
          <cell r="P313" t="str">
            <v>4</v>
          </cell>
          <cell r="Q313" t="str">
            <v>MEHP</v>
          </cell>
          <cell r="R313" t="str">
            <v>NONE</v>
          </cell>
        </row>
        <row r="314">
          <cell r="B314" t="str">
            <v>1406</v>
          </cell>
          <cell r="C314">
            <v>233</v>
          </cell>
          <cell r="D314" t="str">
            <v>NURSE, LONG TERM SUB</v>
          </cell>
          <cell r="E314" t="str">
            <v>EXEMPT</v>
          </cell>
          <cell r="F314" t="str">
            <v>H</v>
          </cell>
          <cell r="G314">
            <v>0</v>
          </cell>
          <cell r="H314">
            <v>1111</v>
          </cell>
          <cell r="I314" t="str">
            <v>0570R</v>
          </cell>
          <cell r="J314" t="str">
            <v>010</v>
          </cell>
          <cell r="K314" t="str">
            <v/>
          </cell>
          <cell r="L314" t="str">
            <v/>
          </cell>
          <cell r="M314" t="str">
            <v>Y1</v>
          </cell>
          <cell r="N314" t="str">
            <v/>
          </cell>
          <cell r="O314" t="str">
            <v/>
          </cell>
          <cell r="P314" t="str">
            <v>4</v>
          </cell>
          <cell r="Q314" t="str">
            <v>MEHP</v>
          </cell>
          <cell r="R314" t="str">
            <v>NONE</v>
          </cell>
        </row>
        <row r="315">
          <cell r="B315" t="str">
            <v>1419</v>
          </cell>
          <cell r="C315">
            <v>233</v>
          </cell>
          <cell r="D315" t="str">
            <v>NURSE, SCHOOL ASSIGNED LTS</v>
          </cell>
          <cell r="E315" t="str">
            <v>EXEMPT</v>
          </cell>
          <cell r="F315" t="str">
            <v>H</v>
          </cell>
          <cell r="G315">
            <v>0</v>
          </cell>
          <cell r="H315">
            <v>1111</v>
          </cell>
          <cell r="I315" t="str">
            <v>0570R</v>
          </cell>
          <cell r="J315" t="str">
            <v>010</v>
          </cell>
          <cell r="K315" t="str">
            <v/>
          </cell>
          <cell r="L315" t="str">
            <v/>
          </cell>
          <cell r="M315" t="str">
            <v>Y1</v>
          </cell>
          <cell r="N315" t="str">
            <v/>
          </cell>
          <cell r="O315" t="str">
            <v/>
          </cell>
          <cell r="P315" t="str">
            <v>4</v>
          </cell>
          <cell r="Q315" t="str">
            <v>MEHP</v>
          </cell>
          <cell r="R315" t="str">
            <v>NONE</v>
          </cell>
        </row>
        <row r="316">
          <cell r="B316" t="str">
            <v>1500</v>
          </cell>
          <cell r="C316">
            <v>234</v>
          </cell>
          <cell r="D316" t="str">
            <v>OCCUPATIONAL THERAPIST</v>
          </cell>
          <cell r="E316" t="str">
            <v>EXEMPT</v>
          </cell>
          <cell r="F316" t="str">
            <v>S</v>
          </cell>
          <cell r="G316">
            <v>184</v>
          </cell>
          <cell r="H316">
            <v>1111</v>
          </cell>
          <cell r="I316" t="str">
            <v>1310</v>
          </cell>
          <cell r="J316" t="str">
            <v>Ed Lvl (010 to 070)</v>
          </cell>
          <cell r="K316" t="str">
            <v>1</v>
          </cell>
          <cell r="L316" t="str">
            <v>13</v>
          </cell>
          <cell r="M316" t="str">
            <v>Y1</v>
          </cell>
          <cell r="N316" t="str">
            <v/>
          </cell>
          <cell r="O316" t="str">
            <v/>
          </cell>
          <cell r="P316" t="str">
            <v>4</v>
          </cell>
          <cell r="Q316" t="str">
            <v>MNTH</v>
          </cell>
          <cell r="R316" t="str">
            <v>DCTA</v>
          </cell>
        </row>
        <row r="317">
          <cell r="B317" t="str">
            <v>1500</v>
          </cell>
          <cell r="C317">
            <v>234</v>
          </cell>
          <cell r="D317" t="str">
            <v>OCCUPATIONAL THERAPIST (.25 FTE)</v>
          </cell>
          <cell r="E317" t="str">
            <v>EXEMPT</v>
          </cell>
          <cell r="F317" t="str">
            <v>S</v>
          </cell>
          <cell r="G317">
            <v>184</v>
          </cell>
          <cell r="H317">
            <v>1111</v>
          </cell>
          <cell r="I317" t="str">
            <v>4304</v>
          </cell>
          <cell r="J317" t="str">
            <v>Ed Lvl (010 to 070)</v>
          </cell>
          <cell r="K317" t="str">
            <v>1</v>
          </cell>
          <cell r="L317" t="str">
            <v>13</v>
          </cell>
          <cell r="M317" t="str">
            <v>Y1</v>
          </cell>
          <cell r="N317" t="str">
            <v>JVAR250</v>
          </cell>
          <cell r="O317" t="str">
            <v/>
          </cell>
          <cell r="P317" t="str">
            <v>4</v>
          </cell>
          <cell r="Q317" t="str">
            <v>MNTH</v>
          </cell>
          <cell r="R317" t="str">
            <v>DCTA</v>
          </cell>
        </row>
        <row r="318">
          <cell r="B318" t="str">
            <v>1500</v>
          </cell>
          <cell r="C318">
            <v>234</v>
          </cell>
          <cell r="D318" t="str">
            <v>OCCUPATIONAL THERAPIST (.40 FTE)</v>
          </cell>
          <cell r="E318" t="str">
            <v>EXEMPT</v>
          </cell>
          <cell r="F318" t="str">
            <v>S</v>
          </cell>
          <cell r="G318">
            <v>184</v>
          </cell>
          <cell r="H318">
            <v>1111</v>
          </cell>
          <cell r="I318" t="str">
            <v>4303</v>
          </cell>
          <cell r="J318" t="str">
            <v>Ed Lvl (010 to 070)</v>
          </cell>
          <cell r="K318" t="str">
            <v>1</v>
          </cell>
          <cell r="L318" t="str">
            <v>13</v>
          </cell>
          <cell r="M318" t="str">
            <v>Y1</v>
          </cell>
          <cell r="N318" t="str">
            <v>JVAR400</v>
          </cell>
          <cell r="O318" t="str">
            <v/>
          </cell>
          <cell r="P318" t="str">
            <v>4</v>
          </cell>
          <cell r="Q318" t="str">
            <v>MNTH</v>
          </cell>
          <cell r="R318" t="str">
            <v>DCTA</v>
          </cell>
        </row>
        <row r="319">
          <cell r="B319" t="str">
            <v>1500</v>
          </cell>
          <cell r="C319">
            <v>234</v>
          </cell>
          <cell r="D319" t="str">
            <v>OCCUPATIONAL THERAPIST (.50 FTE)</v>
          </cell>
          <cell r="E319" t="str">
            <v>EXEMPT</v>
          </cell>
          <cell r="F319" t="str">
            <v>S</v>
          </cell>
          <cell r="G319">
            <v>184</v>
          </cell>
          <cell r="H319">
            <v>1111</v>
          </cell>
          <cell r="I319" t="str">
            <v>2310</v>
          </cell>
          <cell r="J319" t="str">
            <v>Ed Lvl (010 to 070)</v>
          </cell>
          <cell r="K319" t="str">
            <v>1</v>
          </cell>
          <cell r="L319" t="str">
            <v>13</v>
          </cell>
          <cell r="M319" t="str">
            <v>Y1</v>
          </cell>
          <cell r="N319" t="str">
            <v>JVAR500</v>
          </cell>
          <cell r="O319" t="str">
            <v/>
          </cell>
          <cell r="P319" t="str">
            <v>4</v>
          </cell>
          <cell r="Q319" t="str">
            <v>MNTH</v>
          </cell>
          <cell r="R319" t="str">
            <v>DCTA</v>
          </cell>
        </row>
        <row r="320">
          <cell r="B320" t="str">
            <v>1500</v>
          </cell>
          <cell r="C320">
            <v>234</v>
          </cell>
          <cell r="D320" t="str">
            <v>OCCUPATIONAL THERAPIST (.60 FTE)</v>
          </cell>
          <cell r="E320" t="str">
            <v>EXEMPT</v>
          </cell>
          <cell r="F320" t="str">
            <v>S</v>
          </cell>
          <cell r="G320">
            <v>184</v>
          </cell>
          <cell r="H320">
            <v>1111</v>
          </cell>
          <cell r="I320" t="str">
            <v>4302</v>
          </cell>
          <cell r="J320" t="str">
            <v>Ed Lvl (010 to 070)</v>
          </cell>
          <cell r="K320" t="str">
            <v>1</v>
          </cell>
          <cell r="L320" t="str">
            <v>13</v>
          </cell>
          <cell r="M320" t="str">
            <v>Y1</v>
          </cell>
          <cell r="N320" t="str">
            <v>JVAR600</v>
          </cell>
          <cell r="O320" t="str">
            <v/>
          </cell>
          <cell r="P320" t="str">
            <v>4</v>
          </cell>
          <cell r="Q320" t="str">
            <v>MNTH</v>
          </cell>
          <cell r="R320" t="str">
            <v>DCTA</v>
          </cell>
        </row>
        <row r="321">
          <cell r="B321" t="str">
            <v>1500</v>
          </cell>
          <cell r="C321">
            <v>234</v>
          </cell>
          <cell r="D321" t="str">
            <v>OCCUPATIONAL THERAPIST (.75 FTE)</v>
          </cell>
          <cell r="E321" t="str">
            <v>EXEMPT</v>
          </cell>
          <cell r="F321" t="str">
            <v>S</v>
          </cell>
          <cell r="G321">
            <v>184</v>
          </cell>
          <cell r="H321">
            <v>1111</v>
          </cell>
          <cell r="I321" t="str">
            <v>4301</v>
          </cell>
          <cell r="J321" t="str">
            <v>Ed Lvl (010 to 070)</v>
          </cell>
          <cell r="K321" t="str">
            <v>1</v>
          </cell>
          <cell r="L321" t="str">
            <v>13</v>
          </cell>
          <cell r="M321" t="str">
            <v>Y1</v>
          </cell>
          <cell r="N321" t="str">
            <v>JVAR750</v>
          </cell>
          <cell r="O321" t="str">
            <v/>
          </cell>
          <cell r="P321" t="str">
            <v>4</v>
          </cell>
          <cell r="Q321" t="str">
            <v>MNTH</v>
          </cell>
          <cell r="R321" t="str">
            <v>DCTA</v>
          </cell>
        </row>
        <row r="322">
          <cell r="B322" t="str">
            <v>1500</v>
          </cell>
          <cell r="C322">
            <v>234</v>
          </cell>
          <cell r="D322" t="str">
            <v>OCCUPATIONAL THERAPIST (.80 FTE)</v>
          </cell>
          <cell r="E322" t="str">
            <v>EXEMPT</v>
          </cell>
          <cell r="F322" t="str">
            <v>S</v>
          </cell>
          <cell r="G322">
            <v>184</v>
          </cell>
          <cell r="H322">
            <v>1111</v>
          </cell>
          <cell r="I322" t="str">
            <v>4300</v>
          </cell>
          <cell r="J322" t="str">
            <v>Ed Lvl (010 to 070)</v>
          </cell>
          <cell r="K322" t="str">
            <v>1</v>
          </cell>
          <cell r="L322" t="str">
            <v>13</v>
          </cell>
          <cell r="M322" t="str">
            <v>Y1</v>
          </cell>
          <cell r="N322" t="str">
            <v>JVAR800</v>
          </cell>
          <cell r="O322" t="str">
            <v/>
          </cell>
          <cell r="P322" t="str">
            <v>4</v>
          </cell>
          <cell r="Q322" t="str">
            <v>MNTH</v>
          </cell>
          <cell r="R322" t="str">
            <v>DCTA</v>
          </cell>
        </row>
        <row r="323">
          <cell r="B323" t="str">
            <v>1500</v>
          </cell>
          <cell r="C323">
            <v>234</v>
          </cell>
          <cell r="D323" t="str">
            <v>OCCUPATIONAL THERAPIST (JOB SHARE)</v>
          </cell>
          <cell r="E323" t="str">
            <v>EXEMPT</v>
          </cell>
          <cell r="F323" t="str">
            <v>S</v>
          </cell>
          <cell r="G323">
            <v>184</v>
          </cell>
          <cell r="H323">
            <v>1111</v>
          </cell>
          <cell r="I323" t="str">
            <v>2310</v>
          </cell>
          <cell r="J323" t="str">
            <v>Ed Lvl (010 to 070)</v>
          </cell>
          <cell r="K323" t="str">
            <v>1</v>
          </cell>
          <cell r="L323" t="str">
            <v>13</v>
          </cell>
          <cell r="M323" t="str">
            <v>Y1</v>
          </cell>
          <cell r="N323" t="str">
            <v>JSHARE</v>
          </cell>
          <cell r="O323" t="str">
            <v/>
          </cell>
          <cell r="P323" t="str">
            <v>4</v>
          </cell>
          <cell r="Q323" t="str">
            <v>MNTH</v>
          </cell>
          <cell r="R323" t="str">
            <v>DCTA</v>
          </cell>
        </row>
        <row r="324">
          <cell r="B324" t="str">
            <v>1501</v>
          </cell>
          <cell r="C324">
            <v>234</v>
          </cell>
          <cell r="D324" t="str">
            <v>OCCUPATIONAL THERAPIST, HOURLY</v>
          </cell>
          <cell r="E324" t="str">
            <v>EXEMPT</v>
          </cell>
          <cell r="F324" t="str">
            <v>H</v>
          </cell>
          <cell r="G324">
            <v>0</v>
          </cell>
          <cell r="H324">
            <v>1111</v>
          </cell>
          <cell r="I324" t="str">
            <v>0150R</v>
          </cell>
          <cell r="J324" t="str">
            <v>010</v>
          </cell>
          <cell r="K324" t="str">
            <v/>
          </cell>
          <cell r="L324" t="str">
            <v/>
          </cell>
          <cell r="M324" t="str">
            <v>Y1</v>
          </cell>
          <cell r="N324" t="str">
            <v/>
          </cell>
          <cell r="O324" t="str">
            <v/>
          </cell>
          <cell r="P324" t="str">
            <v>4</v>
          </cell>
          <cell r="Q324" t="str">
            <v>MEHP</v>
          </cell>
          <cell r="R324" t="str">
            <v>NONE</v>
          </cell>
        </row>
        <row r="325">
          <cell r="B325" t="str">
            <v>1502</v>
          </cell>
          <cell r="C325">
            <v>234</v>
          </cell>
          <cell r="D325" t="str">
            <v>OCCUPATIONAL THRPST PT APPT</v>
          </cell>
          <cell r="E325" t="str">
            <v>EXEMPT</v>
          </cell>
          <cell r="F325" t="str">
            <v>S</v>
          </cell>
          <cell r="G325">
            <v>182</v>
          </cell>
          <cell r="H325">
            <v>1111</v>
          </cell>
          <cell r="I325" t="str">
            <v>2310</v>
          </cell>
          <cell r="J325" t="str">
            <v>Ed Lvl (010 to 070)</v>
          </cell>
          <cell r="K325" t="str">
            <v>1</v>
          </cell>
          <cell r="L325" t="str">
            <v>13</v>
          </cell>
          <cell r="M325" t="str">
            <v>N</v>
          </cell>
          <cell r="N325" t="str">
            <v>JPTIME</v>
          </cell>
          <cell r="O325" t="str">
            <v/>
          </cell>
          <cell r="P325" t="str">
            <v>4</v>
          </cell>
          <cell r="Q325" t="str">
            <v>MNTH</v>
          </cell>
          <cell r="R325" t="str">
            <v>DCTA</v>
          </cell>
        </row>
        <row r="326">
          <cell r="B326" t="str">
            <v>1503</v>
          </cell>
          <cell r="C326">
            <v>234</v>
          </cell>
          <cell r="D326" t="str">
            <v>OCCUPATIONAL THERAPIST LTS</v>
          </cell>
          <cell r="E326" t="str">
            <v>EXEMPT</v>
          </cell>
          <cell r="F326" t="str">
            <v>H</v>
          </cell>
          <cell r="G326">
            <v>0</v>
          </cell>
          <cell r="H326">
            <v>1111</v>
          </cell>
          <cell r="I326" t="str">
            <v>0570R</v>
          </cell>
          <cell r="J326" t="str">
            <v>010</v>
          </cell>
          <cell r="K326" t="str">
            <v/>
          </cell>
          <cell r="L326" t="str">
            <v/>
          </cell>
          <cell r="M326" t="str">
            <v>Y1</v>
          </cell>
          <cell r="N326" t="str">
            <v/>
          </cell>
          <cell r="O326" t="str">
            <v/>
          </cell>
          <cell r="P326" t="str">
            <v>4</v>
          </cell>
          <cell r="Q326" t="str">
            <v>MEHP</v>
          </cell>
          <cell r="R326" t="str">
            <v>NONE</v>
          </cell>
        </row>
        <row r="327">
          <cell r="B327" t="str">
            <v>1504</v>
          </cell>
          <cell r="C327">
            <v>234</v>
          </cell>
          <cell r="D327" t="str">
            <v>OCCUPATIONAL THRPST SUMMER</v>
          </cell>
          <cell r="E327" t="str">
            <v>EXEMPT</v>
          </cell>
          <cell r="F327" t="str">
            <v>H</v>
          </cell>
          <cell r="G327">
            <v>0</v>
          </cell>
          <cell r="H327">
            <v>1111</v>
          </cell>
          <cell r="I327" t="str">
            <v>0150R</v>
          </cell>
          <cell r="J327" t="str">
            <v>020</v>
          </cell>
          <cell r="K327" t="str">
            <v/>
          </cell>
          <cell r="L327" t="str">
            <v/>
          </cell>
          <cell r="M327" t="str">
            <v>Y1</v>
          </cell>
          <cell r="N327" t="str">
            <v/>
          </cell>
          <cell r="O327" t="str">
            <v/>
          </cell>
          <cell r="P327" t="str">
            <v>4</v>
          </cell>
          <cell r="Q327" t="str">
            <v>MEHP</v>
          </cell>
          <cell r="R327" t="str">
            <v>NONE</v>
          </cell>
        </row>
        <row r="328">
          <cell r="B328" t="str">
            <v>1511</v>
          </cell>
          <cell r="C328">
            <v>236</v>
          </cell>
          <cell r="D328" t="str">
            <v>PSYCHOLOGIST</v>
          </cell>
          <cell r="E328" t="str">
            <v>EXEMPT</v>
          </cell>
          <cell r="F328" t="str">
            <v>S</v>
          </cell>
          <cell r="G328">
            <v>184</v>
          </cell>
          <cell r="H328">
            <v>1111</v>
          </cell>
          <cell r="I328" t="str">
            <v>1310</v>
          </cell>
          <cell r="J328" t="str">
            <v>Ed Lvl (010 to 070)</v>
          </cell>
          <cell r="K328" t="str">
            <v>1</v>
          </cell>
          <cell r="L328" t="str">
            <v>13</v>
          </cell>
          <cell r="M328" t="str">
            <v>Y1</v>
          </cell>
          <cell r="N328" t="str">
            <v/>
          </cell>
          <cell r="O328" t="str">
            <v/>
          </cell>
          <cell r="P328" t="str">
            <v>4</v>
          </cell>
          <cell r="Q328" t="str">
            <v>MNTH</v>
          </cell>
          <cell r="R328" t="str">
            <v>DCTA</v>
          </cell>
        </row>
        <row r="329">
          <cell r="B329" t="str">
            <v>1511</v>
          </cell>
          <cell r="C329">
            <v>236</v>
          </cell>
          <cell r="D329" t="str">
            <v>PSYCHOLOGIST (.25 FTE)</v>
          </cell>
          <cell r="E329" t="str">
            <v>EXEMPT</v>
          </cell>
          <cell r="F329" t="str">
            <v>S</v>
          </cell>
          <cell r="G329">
            <v>184</v>
          </cell>
          <cell r="H329">
            <v>1111</v>
          </cell>
          <cell r="I329" t="str">
            <v>4304</v>
          </cell>
          <cell r="J329" t="str">
            <v>Ed Lvl (010 to 070)</v>
          </cell>
          <cell r="K329" t="str">
            <v>1</v>
          </cell>
          <cell r="L329" t="str">
            <v>13</v>
          </cell>
          <cell r="M329" t="str">
            <v>Y1</v>
          </cell>
          <cell r="N329" t="str">
            <v>JVAR250</v>
          </cell>
          <cell r="O329" t="str">
            <v/>
          </cell>
          <cell r="P329" t="str">
            <v>4</v>
          </cell>
          <cell r="Q329" t="str">
            <v>MNTH</v>
          </cell>
          <cell r="R329" t="str">
            <v>DCTA</v>
          </cell>
        </row>
        <row r="330">
          <cell r="B330" t="str">
            <v>1511</v>
          </cell>
          <cell r="C330">
            <v>236</v>
          </cell>
          <cell r="D330" t="str">
            <v>PSYCHOLOGIST (.40 FTE)</v>
          </cell>
          <cell r="E330" t="str">
            <v>EXEMPT</v>
          </cell>
          <cell r="F330" t="str">
            <v>S</v>
          </cell>
          <cell r="G330">
            <v>184</v>
          </cell>
          <cell r="H330">
            <v>1111</v>
          </cell>
          <cell r="I330" t="str">
            <v>4303</v>
          </cell>
          <cell r="J330" t="str">
            <v>Ed Lvl (010 to 070)</v>
          </cell>
          <cell r="K330" t="str">
            <v>1</v>
          </cell>
          <cell r="L330" t="str">
            <v>13</v>
          </cell>
          <cell r="M330" t="str">
            <v>Y1</v>
          </cell>
          <cell r="N330" t="str">
            <v>JVAR400</v>
          </cell>
          <cell r="O330" t="str">
            <v/>
          </cell>
          <cell r="P330" t="str">
            <v>4</v>
          </cell>
          <cell r="Q330" t="str">
            <v>MNTH</v>
          </cell>
          <cell r="R330" t="str">
            <v>DCTA</v>
          </cell>
        </row>
        <row r="331">
          <cell r="B331" t="str">
            <v>1511</v>
          </cell>
          <cell r="C331">
            <v>236</v>
          </cell>
          <cell r="D331" t="str">
            <v>PSYCHOLOGIST (.50 FTE)</v>
          </cell>
          <cell r="E331" t="str">
            <v>EXEMPT</v>
          </cell>
          <cell r="F331" t="str">
            <v>S</v>
          </cell>
          <cell r="G331">
            <v>184</v>
          </cell>
          <cell r="H331">
            <v>1111</v>
          </cell>
          <cell r="I331" t="str">
            <v>2310</v>
          </cell>
          <cell r="J331" t="str">
            <v>Ed Lvl (010 to 070)</v>
          </cell>
          <cell r="K331" t="str">
            <v>1</v>
          </cell>
          <cell r="L331" t="str">
            <v>13</v>
          </cell>
          <cell r="M331" t="str">
            <v>Y1</v>
          </cell>
          <cell r="N331" t="str">
            <v>JVAR500</v>
          </cell>
          <cell r="O331" t="str">
            <v/>
          </cell>
          <cell r="P331" t="str">
            <v>4</v>
          </cell>
          <cell r="Q331" t="str">
            <v>MNTH</v>
          </cell>
          <cell r="R331" t="str">
            <v>DCTA</v>
          </cell>
        </row>
        <row r="332">
          <cell r="B332" t="str">
            <v>1511</v>
          </cell>
          <cell r="C332">
            <v>236</v>
          </cell>
          <cell r="D332" t="str">
            <v>PSYCHOLOGIST (.60 FTE)</v>
          </cell>
          <cell r="E332" t="str">
            <v>EXEMPT</v>
          </cell>
          <cell r="F332" t="str">
            <v>S</v>
          </cell>
          <cell r="G332">
            <v>184</v>
          </cell>
          <cell r="H332">
            <v>1111</v>
          </cell>
          <cell r="I332" t="str">
            <v>4302</v>
          </cell>
          <cell r="J332" t="str">
            <v>Ed Lvl (010 to 070)</v>
          </cell>
          <cell r="K332" t="str">
            <v>1</v>
          </cell>
          <cell r="L332" t="str">
            <v>13</v>
          </cell>
          <cell r="M332" t="str">
            <v>Y1</v>
          </cell>
          <cell r="N332" t="str">
            <v>JVAR600</v>
          </cell>
          <cell r="O332" t="str">
            <v/>
          </cell>
          <cell r="P332" t="str">
            <v>4</v>
          </cell>
          <cell r="Q332" t="str">
            <v>MNTH</v>
          </cell>
          <cell r="R332" t="str">
            <v>DCTA</v>
          </cell>
        </row>
        <row r="333">
          <cell r="B333" t="str">
            <v>1511</v>
          </cell>
          <cell r="C333">
            <v>236</v>
          </cell>
          <cell r="D333" t="str">
            <v>PSYCHOLOGIST (.75 FTE)</v>
          </cell>
          <cell r="E333" t="str">
            <v>EXEMPT</v>
          </cell>
          <cell r="F333" t="str">
            <v>S</v>
          </cell>
          <cell r="G333">
            <v>184</v>
          </cell>
          <cell r="H333">
            <v>1111</v>
          </cell>
          <cell r="I333" t="str">
            <v>4301</v>
          </cell>
          <cell r="J333" t="str">
            <v>Ed Lvl (010 to 070)</v>
          </cell>
          <cell r="K333" t="str">
            <v>1</v>
          </cell>
          <cell r="L333" t="str">
            <v>13</v>
          </cell>
          <cell r="M333" t="str">
            <v>Y1</v>
          </cell>
          <cell r="N333" t="str">
            <v>JVAR750</v>
          </cell>
          <cell r="O333" t="str">
            <v/>
          </cell>
          <cell r="P333" t="str">
            <v>4</v>
          </cell>
          <cell r="Q333" t="str">
            <v>MNTH</v>
          </cell>
          <cell r="R333" t="str">
            <v>DCTA</v>
          </cell>
        </row>
        <row r="334">
          <cell r="B334" t="str">
            <v>1511</v>
          </cell>
          <cell r="C334">
            <v>236</v>
          </cell>
          <cell r="D334" t="str">
            <v>PSYCHOLOGIST (.80 FTE)</v>
          </cell>
          <cell r="E334" t="str">
            <v>EXEMPT</v>
          </cell>
          <cell r="F334" t="str">
            <v>S</v>
          </cell>
          <cell r="G334">
            <v>184</v>
          </cell>
          <cell r="H334">
            <v>1111</v>
          </cell>
          <cell r="I334" t="str">
            <v>4300</v>
          </cell>
          <cell r="J334" t="str">
            <v>Ed Lvl (010 to 070)</v>
          </cell>
          <cell r="K334" t="str">
            <v>1</v>
          </cell>
          <cell r="L334" t="str">
            <v>13</v>
          </cell>
          <cell r="M334" t="str">
            <v>Y1</v>
          </cell>
          <cell r="N334" t="str">
            <v>JVAR800</v>
          </cell>
          <cell r="O334" t="str">
            <v/>
          </cell>
          <cell r="P334" t="str">
            <v>4</v>
          </cell>
          <cell r="Q334" t="str">
            <v>MNTH</v>
          </cell>
          <cell r="R334" t="str">
            <v>DCTA</v>
          </cell>
        </row>
        <row r="335">
          <cell r="B335" t="str">
            <v>1511</v>
          </cell>
          <cell r="C335">
            <v>236</v>
          </cell>
          <cell r="D335" t="str">
            <v>PSYCHOLOGIST (JOB SHARE)</v>
          </cell>
          <cell r="E335" t="str">
            <v>EXEMPT</v>
          </cell>
          <cell r="F335" t="str">
            <v>S</v>
          </cell>
          <cell r="G335">
            <v>184</v>
          </cell>
          <cell r="H335">
            <v>1111</v>
          </cell>
          <cell r="I335" t="str">
            <v>2310</v>
          </cell>
          <cell r="J335" t="str">
            <v>Ed Lvl (010 to 070)</v>
          </cell>
          <cell r="K335" t="str">
            <v>1</v>
          </cell>
          <cell r="L335" t="str">
            <v>13</v>
          </cell>
          <cell r="M335" t="str">
            <v>Y1</v>
          </cell>
          <cell r="N335" t="str">
            <v>JSHARE</v>
          </cell>
          <cell r="O335" t="str">
            <v/>
          </cell>
          <cell r="P335" t="str">
            <v>4</v>
          </cell>
          <cell r="Q335" t="str">
            <v>MNTH</v>
          </cell>
          <cell r="R335" t="str">
            <v>DCTA</v>
          </cell>
        </row>
        <row r="336">
          <cell r="B336" t="str">
            <v>1512</v>
          </cell>
          <cell r="C336">
            <v>236</v>
          </cell>
          <cell r="D336" t="str">
            <v>PSYCHOLOGIST, HOURLY</v>
          </cell>
          <cell r="E336" t="str">
            <v>EXEMPT</v>
          </cell>
          <cell r="F336" t="str">
            <v>H</v>
          </cell>
          <cell r="G336">
            <v>0</v>
          </cell>
          <cell r="H336">
            <v>1111</v>
          </cell>
          <cell r="I336" t="str">
            <v>0150R</v>
          </cell>
          <cell r="J336" t="str">
            <v>010</v>
          </cell>
          <cell r="K336" t="str">
            <v/>
          </cell>
          <cell r="L336" t="str">
            <v/>
          </cell>
          <cell r="M336" t="str">
            <v>Y1</v>
          </cell>
          <cell r="N336" t="str">
            <v/>
          </cell>
          <cell r="O336" t="str">
            <v/>
          </cell>
          <cell r="P336" t="str">
            <v>4</v>
          </cell>
          <cell r="Q336" t="str">
            <v>MEHP</v>
          </cell>
          <cell r="R336" t="str">
            <v>NONE</v>
          </cell>
        </row>
        <row r="337">
          <cell r="B337" t="str">
            <v>1513</v>
          </cell>
          <cell r="C337">
            <v>236</v>
          </cell>
          <cell r="D337" t="str">
            <v>PSYCHOLOGIST PT APPT</v>
          </cell>
          <cell r="E337" t="str">
            <v>EXEMPT</v>
          </cell>
          <cell r="F337" t="str">
            <v>S</v>
          </cell>
          <cell r="G337">
            <v>181</v>
          </cell>
          <cell r="H337">
            <v>1111</v>
          </cell>
          <cell r="I337" t="str">
            <v>2310</v>
          </cell>
          <cell r="J337" t="str">
            <v>Ed Lvl (010 to 070)</v>
          </cell>
          <cell r="K337" t="str">
            <v>1</v>
          </cell>
          <cell r="L337" t="str">
            <v>13</v>
          </cell>
          <cell r="M337" t="str">
            <v>N</v>
          </cell>
          <cell r="N337" t="str">
            <v>JPTIME</v>
          </cell>
          <cell r="O337" t="str">
            <v/>
          </cell>
          <cell r="P337" t="str">
            <v>4</v>
          </cell>
          <cell r="Q337" t="str">
            <v>MNTH</v>
          </cell>
          <cell r="R337" t="str">
            <v>DCTA</v>
          </cell>
        </row>
        <row r="338">
          <cell r="B338" t="str">
            <v>1514</v>
          </cell>
          <cell r="C338">
            <v>0</v>
          </cell>
          <cell r="D338" t="str">
            <v>PSYCHOLOGIST, DAILY SUB</v>
          </cell>
          <cell r="E338" t="str">
            <v>EXEMPT</v>
          </cell>
          <cell r="F338" t="str">
            <v>H</v>
          </cell>
          <cell r="G338">
            <v>0</v>
          </cell>
          <cell r="H338">
            <v>1111</v>
          </cell>
          <cell r="I338" t="str">
            <v>0580R</v>
          </cell>
          <cell r="J338" t="str">
            <v>010</v>
          </cell>
          <cell r="K338" t="str">
            <v/>
          </cell>
          <cell r="L338" t="str">
            <v/>
          </cell>
          <cell r="M338" t="str">
            <v>Y1</v>
          </cell>
          <cell r="N338" t="str">
            <v/>
          </cell>
          <cell r="O338" t="str">
            <v/>
          </cell>
          <cell r="P338" t="str">
            <v>4</v>
          </cell>
          <cell r="Q338" t="str">
            <v>MEHP</v>
          </cell>
          <cell r="R338" t="str">
            <v>NONE</v>
          </cell>
        </row>
        <row r="339">
          <cell r="B339" t="str">
            <v>1519</v>
          </cell>
          <cell r="C339">
            <v>236</v>
          </cell>
          <cell r="D339" t="str">
            <v>PSYCHOLOGST, SCHL ASSGN LTS</v>
          </cell>
          <cell r="E339" t="str">
            <v>EXEMPT</v>
          </cell>
          <cell r="F339" t="str">
            <v>H</v>
          </cell>
          <cell r="G339">
            <v>0</v>
          </cell>
          <cell r="H339">
            <v>1111</v>
          </cell>
          <cell r="I339" t="str">
            <v>0570R</v>
          </cell>
          <cell r="J339" t="str">
            <v>010</v>
          </cell>
          <cell r="K339" t="str">
            <v/>
          </cell>
          <cell r="L339" t="str">
            <v/>
          </cell>
          <cell r="M339" t="str">
            <v>Y1</v>
          </cell>
          <cell r="N339" t="str">
            <v/>
          </cell>
          <cell r="O339" t="str">
            <v/>
          </cell>
          <cell r="P339" t="str">
            <v>4</v>
          </cell>
          <cell r="Q339" t="str">
            <v>MEHP</v>
          </cell>
          <cell r="R339" t="str">
            <v>NONE</v>
          </cell>
        </row>
        <row r="340">
          <cell r="B340" t="str">
            <v>1520</v>
          </cell>
          <cell r="C340">
            <v>235</v>
          </cell>
          <cell r="D340" t="str">
            <v>PHYSICAL THERAPIST</v>
          </cell>
          <cell r="E340" t="str">
            <v>EXEMPT</v>
          </cell>
          <cell r="F340" t="str">
            <v>S</v>
          </cell>
          <cell r="G340">
            <v>184</v>
          </cell>
          <cell r="H340">
            <v>1111</v>
          </cell>
          <cell r="I340" t="str">
            <v>1310</v>
          </cell>
          <cell r="J340" t="str">
            <v>Ed Lvl (010 to 070)</v>
          </cell>
          <cell r="K340" t="str">
            <v>1</v>
          </cell>
          <cell r="L340" t="str">
            <v>13</v>
          </cell>
          <cell r="M340" t="str">
            <v>Y1</v>
          </cell>
          <cell r="N340" t="str">
            <v/>
          </cell>
          <cell r="O340" t="str">
            <v/>
          </cell>
          <cell r="P340" t="str">
            <v>4</v>
          </cell>
          <cell r="Q340" t="str">
            <v>MNTH</v>
          </cell>
          <cell r="R340" t="str">
            <v>DCTA</v>
          </cell>
        </row>
        <row r="341">
          <cell r="B341" t="str">
            <v>1520</v>
          </cell>
          <cell r="C341">
            <v>235</v>
          </cell>
          <cell r="D341" t="str">
            <v>PHYSICAL THERAPIST (.25 FTE)</v>
          </cell>
          <cell r="E341" t="str">
            <v>EXEMPT</v>
          </cell>
          <cell r="F341" t="str">
            <v>S</v>
          </cell>
          <cell r="G341">
            <v>184</v>
          </cell>
          <cell r="H341">
            <v>1111</v>
          </cell>
          <cell r="I341" t="str">
            <v>4304</v>
          </cell>
          <cell r="J341" t="str">
            <v>Ed Lvl (010 to 070)</v>
          </cell>
          <cell r="K341" t="str">
            <v>1</v>
          </cell>
          <cell r="L341" t="str">
            <v>13</v>
          </cell>
          <cell r="M341" t="str">
            <v>Y1</v>
          </cell>
          <cell r="N341" t="str">
            <v>JVAR250</v>
          </cell>
          <cell r="O341" t="str">
            <v/>
          </cell>
          <cell r="P341" t="str">
            <v>4</v>
          </cell>
          <cell r="Q341" t="str">
            <v>MNTH</v>
          </cell>
          <cell r="R341" t="str">
            <v>DCTA</v>
          </cell>
        </row>
        <row r="342">
          <cell r="B342" t="str">
            <v>1520</v>
          </cell>
          <cell r="C342">
            <v>235</v>
          </cell>
          <cell r="D342" t="str">
            <v>PHYSICAL THERAPIST (.40 FTE)</v>
          </cell>
          <cell r="E342" t="str">
            <v>EXEMPT</v>
          </cell>
          <cell r="F342" t="str">
            <v>S</v>
          </cell>
          <cell r="G342">
            <v>184</v>
          </cell>
          <cell r="H342">
            <v>1111</v>
          </cell>
          <cell r="I342" t="str">
            <v>4303</v>
          </cell>
          <cell r="J342" t="str">
            <v>Ed Lvl (010 to 070)</v>
          </cell>
          <cell r="K342" t="str">
            <v>1</v>
          </cell>
          <cell r="L342" t="str">
            <v>13</v>
          </cell>
          <cell r="M342" t="str">
            <v>Y1</v>
          </cell>
          <cell r="N342" t="str">
            <v>JVAR400</v>
          </cell>
          <cell r="O342" t="str">
            <v/>
          </cell>
          <cell r="P342" t="str">
            <v>4</v>
          </cell>
          <cell r="Q342" t="str">
            <v>MNTH</v>
          </cell>
          <cell r="R342" t="str">
            <v>DCTA</v>
          </cell>
        </row>
        <row r="343">
          <cell r="B343" t="str">
            <v>1520</v>
          </cell>
          <cell r="C343">
            <v>235</v>
          </cell>
          <cell r="D343" t="str">
            <v>PHYSICAL THERAPIST (.50 FTE)</v>
          </cell>
          <cell r="E343" t="str">
            <v>EXEMPT</v>
          </cell>
          <cell r="F343" t="str">
            <v>S</v>
          </cell>
          <cell r="G343">
            <v>184</v>
          </cell>
          <cell r="H343">
            <v>1111</v>
          </cell>
          <cell r="I343" t="str">
            <v>2310</v>
          </cell>
          <cell r="J343" t="str">
            <v>Ed Lvl (010 to 070)</v>
          </cell>
          <cell r="K343" t="str">
            <v>1</v>
          </cell>
          <cell r="L343" t="str">
            <v>13</v>
          </cell>
          <cell r="M343" t="str">
            <v>Y1</v>
          </cell>
          <cell r="N343" t="str">
            <v>JVAR500</v>
          </cell>
          <cell r="O343" t="str">
            <v/>
          </cell>
          <cell r="P343" t="str">
            <v>4</v>
          </cell>
          <cell r="Q343" t="str">
            <v>MNTH</v>
          </cell>
          <cell r="R343" t="str">
            <v>DCTA</v>
          </cell>
        </row>
        <row r="344">
          <cell r="B344" t="str">
            <v>1520</v>
          </cell>
          <cell r="C344">
            <v>235</v>
          </cell>
          <cell r="D344" t="str">
            <v>PHYSICAL THERAPIST (.60 FTE)</v>
          </cell>
          <cell r="E344" t="str">
            <v>EXEMPT</v>
          </cell>
          <cell r="F344" t="str">
            <v>S</v>
          </cell>
          <cell r="G344">
            <v>184</v>
          </cell>
          <cell r="H344">
            <v>1111</v>
          </cell>
          <cell r="I344" t="str">
            <v>4302</v>
          </cell>
          <cell r="J344" t="str">
            <v>Ed Lvl (010 to 070)</v>
          </cell>
          <cell r="K344" t="str">
            <v>1</v>
          </cell>
          <cell r="L344" t="str">
            <v>13</v>
          </cell>
          <cell r="M344" t="str">
            <v>Y1</v>
          </cell>
          <cell r="N344" t="str">
            <v>JVAR600</v>
          </cell>
          <cell r="O344" t="str">
            <v/>
          </cell>
          <cell r="P344" t="str">
            <v>4</v>
          </cell>
          <cell r="Q344" t="str">
            <v>MNTH</v>
          </cell>
          <cell r="R344" t="str">
            <v>DCTA</v>
          </cell>
        </row>
        <row r="345">
          <cell r="B345" t="str">
            <v>1520</v>
          </cell>
          <cell r="C345">
            <v>235</v>
          </cell>
          <cell r="D345" t="str">
            <v>PHYSICAL THERAPIST (.75 FTE)</v>
          </cell>
          <cell r="E345" t="str">
            <v>EXEMPT</v>
          </cell>
          <cell r="F345" t="str">
            <v>S</v>
          </cell>
          <cell r="G345">
            <v>184</v>
          </cell>
          <cell r="H345">
            <v>1111</v>
          </cell>
          <cell r="I345" t="str">
            <v>4301</v>
          </cell>
          <cell r="J345" t="str">
            <v>Ed Lvl (010 to 070)</v>
          </cell>
          <cell r="K345" t="str">
            <v>1</v>
          </cell>
          <cell r="L345" t="str">
            <v>13</v>
          </cell>
          <cell r="M345" t="str">
            <v>Y1</v>
          </cell>
          <cell r="N345" t="str">
            <v>JVAR750</v>
          </cell>
          <cell r="O345" t="str">
            <v/>
          </cell>
          <cell r="P345" t="str">
            <v>4</v>
          </cell>
          <cell r="Q345" t="str">
            <v>MNTH</v>
          </cell>
          <cell r="R345" t="str">
            <v>DCTA</v>
          </cell>
        </row>
        <row r="346">
          <cell r="B346" t="str">
            <v>1520</v>
          </cell>
          <cell r="C346">
            <v>235</v>
          </cell>
          <cell r="D346" t="str">
            <v>PHYSICAL THERAPIST (.80 FTE)</v>
          </cell>
          <cell r="E346" t="str">
            <v>EXEMPT</v>
          </cell>
          <cell r="F346" t="str">
            <v>S</v>
          </cell>
          <cell r="G346">
            <v>184</v>
          </cell>
          <cell r="H346">
            <v>1111</v>
          </cell>
          <cell r="I346" t="str">
            <v>4300</v>
          </cell>
          <cell r="J346" t="str">
            <v>Ed Lvl (010 to 070)</v>
          </cell>
          <cell r="K346" t="str">
            <v>1</v>
          </cell>
          <cell r="L346" t="str">
            <v>13</v>
          </cell>
          <cell r="M346" t="str">
            <v>Y1</v>
          </cell>
          <cell r="N346" t="str">
            <v>JVAR800</v>
          </cell>
          <cell r="O346" t="str">
            <v/>
          </cell>
          <cell r="P346" t="str">
            <v>4</v>
          </cell>
          <cell r="Q346" t="str">
            <v>MNTH</v>
          </cell>
          <cell r="R346" t="str">
            <v>DCTA</v>
          </cell>
        </row>
        <row r="347">
          <cell r="B347" t="str">
            <v>1520</v>
          </cell>
          <cell r="C347">
            <v>235</v>
          </cell>
          <cell r="D347" t="str">
            <v>PHYSICAL THERAPIST (JOB SHARE)</v>
          </cell>
          <cell r="E347" t="str">
            <v>EXEMPT</v>
          </cell>
          <cell r="F347" t="str">
            <v>S</v>
          </cell>
          <cell r="G347">
            <v>184</v>
          </cell>
          <cell r="H347">
            <v>1111</v>
          </cell>
          <cell r="I347" t="str">
            <v>2310</v>
          </cell>
          <cell r="J347" t="str">
            <v>Ed Lvl (010 to 070)</v>
          </cell>
          <cell r="K347" t="str">
            <v>1</v>
          </cell>
          <cell r="L347" t="str">
            <v>13</v>
          </cell>
          <cell r="M347" t="str">
            <v>Y1</v>
          </cell>
          <cell r="N347" t="str">
            <v>JSHARE</v>
          </cell>
          <cell r="O347" t="str">
            <v/>
          </cell>
          <cell r="P347" t="str">
            <v>4</v>
          </cell>
          <cell r="Q347" t="str">
            <v>MNTH</v>
          </cell>
          <cell r="R347" t="str">
            <v>DCTA</v>
          </cell>
        </row>
        <row r="348">
          <cell r="B348" t="str">
            <v>1522</v>
          </cell>
          <cell r="C348">
            <v>235</v>
          </cell>
          <cell r="D348" t="str">
            <v>PHYSICAL THERAPIST, HOURLY</v>
          </cell>
          <cell r="E348" t="str">
            <v>EXEMPT</v>
          </cell>
          <cell r="F348" t="str">
            <v>H</v>
          </cell>
          <cell r="G348">
            <v>0</v>
          </cell>
          <cell r="H348">
            <v>1111</v>
          </cell>
          <cell r="I348" t="str">
            <v>0150R</v>
          </cell>
          <cell r="J348" t="str">
            <v>010</v>
          </cell>
          <cell r="K348" t="str">
            <v/>
          </cell>
          <cell r="L348" t="str">
            <v/>
          </cell>
          <cell r="M348" t="str">
            <v>Y1</v>
          </cell>
          <cell r="N348" t="str">
            <v/>
          </cell>
          <cell r="O348" t="str">
            <v/>
          </cell>
          <cell r="P348" t="str">
            <v>4</v>
          </cell>
          <cell r="Q348" t="str">
            <v>MEHP</v>
          </cell>
          <cell r="R348" t="str">
            <v>NONE</v>
          </cell>
        </row>
        <row r="349">
          <cell r="B349" t="str">
            <v>1523</v>
          </cell>
          <cell r="C349">
            <v>234</v>
          </cell>
          <cell r="D349" t="str">
            <v>PHYSICAL THERAPIST SUMMER</v>
          </cell>
          <cell r="E349" t="str">
            <v>EXEMPT</v>
          </cell>
          <cell r="F349" t="str">
            <v>H</v>
          </cell>
          <cell r="G349">
            <v>0</v>
          </cell>
          <cell r="H349">
            <v>1111</v>
          </cell>
          <cell r="I349" t="str">
            <v>0150R</v>
          </cell>
          <cell r="J349" t="str">
            <v>020</v>
          </cell>
          <cell r="K349" t="str">
            <v/>
          </cell>
          <cell r="L349" t="str">
            <v/>
          </cell>
          <cell r="M349" t="str">
            <v>Y1</v>
          </cell>
          <cell r="N349" t="str">
            <v/>
          </cell>
          <cell r="O349" t="str">
            <v/>
          </cell>
          <cell r="P349" t="str">
            <v>4</v>
          </cell>
          <cell r="Q349" t="str">
            <v>MEHP</v>
          </cell>
          <cell r="R349" t="str">
            <v>NONE</v>
          </cell>
        </row>
        <row r="350">
          <cell r="B350" t="str">
            <v>1530</v>
          </cell>
          <cell r="C350">
            <v>237</v>
          </cell>
          <cell r="D350" t="str">
            <v>SOCIAL WORKER</v>
          </cell>
          <cell r="E350" t="str">
            <v>EXEMPT</v>
          </cell>
          <cell r="F350" t="str">
            <v>S</v>
          </cell>
          <cell r="G350">
            <v>184</v>
          </cell>
          <cell r="H350">
            <v>1111</v>
          </cell>
          <cell r="I350" t="str">
            <v>1310</v>
          </cell>
          <cell r="J350" t="str">
            <v>Ed Lvl (010 to 070)</v>
          </cell>
          <cell r="K350" t="str">
            <v>1</v>
          </cell>
          <cell r="L350" t="str">
            <v>13</v>
          </cell>
          <cell r="M350" t="str">
            <v>Y1</v>
          </cell>
          <cell r="N350" t="str">
            <v/>
          </cell>
          <cell r="O350" t="str">
            <v/>
          </cell>
          <cell r="P350" t="str">
            <v>4</v>
          </cell>
          <cell r="Q350" t="str">
            <v>MNTH</v>
          </cell>
          <cell r="R350" t="str">
            <v>DCTA</v>
          </cell>
        </row>
        <row r="351">
          <cell r="B351" t="str">
            <v>1530</v>
          </cell>
          <cell r="C351">
            <v>237</v>
          </cell>
          <cell r="D351" t="str">
            <v>SOCIAL WORKER (.25 FTE)</v>
          </cell>
          <cell r="E351" t="str">
            <v>EXEMPT</v>
          </cell>
          <cell r="F351" t="str">
            <v>S</v>
          </cell>
          <cell r="G351">
            <v>184</v>
          </cell>
          <cell r="H351">
            <v>1111</v>
          </cell>
          <cell r="I351" t="str">
            <v>4304</v>
          </cell>
          <cell r="J351" t="str">
            <v>Ed Lvl (010 to 070)</v>
          </cell>
          <cell r="K351" t="str">
            <v>1</v>
          </cell>
          <cell r="L351" t="str">
            <v>13</v>
          </cell>
          <cell r="M351" t="str">
            <v>Y1</v>
          </cell>
          <cell r="N351" t="str">
            <v>JVAR250</v>
          </cell>
          <cell r="O351" t="str">
            <v/>
          </cell>
          <cell r="P351" t="str">
            <v>4</v>
          </cell>
          <cell r="Q351" t="str">
            <v>MNTH</v>
          </cell>
          <cell r="R351" t="str">
            <v>DCTA</v>
          </cell>
        </row>
        <row r="352">
          <cell r="B352" t="str">
            <v>1530</v>
          </cell>
          <cell r="C352">
            <v>237</v>
          </cell>
          <cell r="D352" t="str">
            <v>SOCIAL WORKER (.40 FTE)</v>
          </cell>
          <cell r="E352" t="str">
            <v>EXEMPT</v>
          </cell>
          <cell r="F352" t="str">
            <v>S</v>
          </cell>
          <cell r="G352">
            <v>184</v>
          </cell>
          <cell r="H352">
            <v>1111</v>
          </cell>
          <cell r="I352" t="str">
            <v>4303</v>
          </cell>
          <cell r="J352" t="str">
            <v>Ed Lvl (010 to 070)</v>
          </cell>
          <cell r="K352" t="str">
            <v>1</v>
          </cell>
          <cell r="L352" t="str">
            <v>13</v>
          </cell>
          <cell r="M352" t="str">
            <v>Y1</v>
          </cell>
          <cell r="N352" t="str">
            <v>JVAR400</v>
          </cell>
          <cell r="O352" t="str">
            <v/>
          </cell>
          <cell r="P352" t="str">
            <v>4</v>
          </cell>
          <cell r="Q352" t="str">
            <v>MNTH</v>
          </cell>
          <cell r="R352" t="str">
            <v>DCTA</v>
          </cell>
        </row>
        <row r="353">
          <cell r="B353" t="str">
            <v>1530</v>
          </cell>
          <cell r="C353">
            <v>237</v>
          </cell>
          <cell r="D353" t="str">
            <v>SOCIAL WORKER (.50 FTE)</v>
          </cell>
          <cell r="E353" t="str">
            <v>EXEMPT</v>
          </cell>
          <cell r="F353" t="str">
            <v>S</v>
          </cell>
          <cell r="G353">
            <v>184</v>
          </cell>
          <cell r="H353">
            <v>1111</v>
          </cell>
          <cell r="I353" t="str">
            <v>2310</v>
          </cell>
          <cell r="J353" t="str">
            <v>Ed Lvl (010 to 070)</v>
          </cell>
          <cell r="K353" t="str">
            <v>1</v>
          </cell>
          <cell r="L353" t="str">
            <v>13</v>
          </cell>
          <cell r="M353" t="str">
            <v>Y1</v>
          </cell>
          <cell r="N353" t="str">
            <v>JVAR500</v>
          </cell>
          <cell r="O353" t="str">
            <v/>
          </cell>
          <cell r="P353" t="str">
            <v>4</v>
          </cell>
          <cell r="Q353" t="str">
            <v>MNTH</v>
          </cell>
          <cell r="R353" t="str">
            <v>DCTA</v>
          </cell>
        </row>
        <row r="354">
          <cell r="B354" t="str">
            <v>1530</v>
          </cell>
          <cell r="C354">
            <v>237</v>
          </cell>
          <cell r="D354" t="str">
            <v>SOCIAL WORKER (.60 FTE)</v>
          </cell>
          <cell r="E354" t="str">
            <v>EXEMPT</v>
          </cell>
          <cell r="F354" t="str">
            <v>S</v>
          </cell>
          <cell r="G354">
            <v>184</v>
          </cell>
          <cell r="H354">
            <v>1111</v>
          </cell>
          <cell r="I354" t="str">
            <v>4302</v>
          </cell>
          <cell r="J354" t="str">
            <v>Ed Lvl (010 to 070)</v>
          </cell>
          <cell r="K354" t="str">
            <v>1</v>
          </cell>
          <cell r="L354" t="str">
            <v>13</v>
          </cell>
          <cell r="M354" t="str">
            <v>Y1</v>
          </cell>
          <cell r="N354" t="str">
            <v>JVAR600</v>
          </cell>
          <cell r="O354" t="str">
            <v/>
          </cell>
          <cell r="P354" t="str">
            <v>4</v>
          </cell>
          <cell r="Q354" t="str">
            <v>MNTH</v>
          </cell>
          <cell r="R354" t="str">
            <v>DCTA</v>
          </cell>
        </row>
        <row r="355">
          <cell r="B355" t="str">
            <v>1530</v>
          </cell>
          <cell r="C355">
            <v>237</v>
          </cell>
          <cell r="D355" t="str">
            <v>SOCIAL WORKER (.75 FTE)</v>
          </cell>
          <cell r="E355" t="str">
            <v>EXEMPT</v>
          </cell>
          <cell r="F355" t="str">
            <v>S</v>
          </cell>
          <cell r="G355">
            <v>184</v>
          </cell>
          <cell r="H355">
            <v>1111</v>
          </cell>
          <cell r="I355" t="str">
            <v>4301</v>
          </cell>
          <cell r="J355" t="str">
            <v>Ed Lvl (010 to 070)</v>
          </cell>
          <cell r="K355" t="str">
            <v>1</v>
          </cell>
          <cell r="L355" t="str">
            <v>13</v>
          </cell>
          <cell r="M355" t="str">
            <v>Y1</v>
          </cell>
          <cell r="N355" t="str">
            <v>JVAR750</v>
          </cell>
          <cell r="O355" t="str">
            <v/>
          </cell>
          <cell r="P355" t="str">
            <v>4</v>
          </cell>
          <cell r="Q355" t="str">
            <v>MNTH</v>
          </cell>
          <cell r="R355" t="str">
            <v>DCTA</v>
          </cell>
        </row>
        <row r="356">
          <cell r="B356" t="str">
            <v>1530</v>
          </cell>
          <cell r="C356">
            <v>237</v>
          </cell>
          <cell r="D356" t="str">
            <v>SOCIAL WORKER (.80 FTE)</v>
          </cell>
          <cell r="E356" t="str">
            <v>EXEMPT</v>
          </cell>
          <cell r="F356" t="str">
            <v>S</v>
          </cell>
          <cell r="G356">
            <v>184</v>
          </cell>
          <cell r="H356">
            <v>1111</v>
          </cell>
          <cell r="I356" t="str">
            <v>4300</v>
          </cell>
          <cell r="J356" t="str">
            <v>Ed Lvl (010 to 070)</v>
          </cell>
          <cell r="K356" t="str">
            <v>1</v>
          </cell>
          <cell r="L356" t="str">
            <v>13</v>
          </cell>
          <cell r="M356" t="str">
            <v>Y1</v>
          </cell>
          <cell r="N356" t="str">
            <v>JVAR800</v>
          </cell>
          <cell r="O356" t="str">
            <v/>
          </cell>
          <cell r="P356" t="str">
            <v>4</v>
          </cell>
          <cell r="Q356" t="str">
            <v>MNTH</v>
          </cell>
          <cell r="R356" t="str">
            <v>DCTA</v>
          </cell>
        </row>
        <row r="357">
          <cell r="B357" t="str">
            <v>1530</v>
          </cell>
          <cell r="C357">
            <v>237</v>
          </cell>
          <cell r="D357" t="str">
            <v>SOCIAL WORKER (JOB SHARE)</v>
          </cell>
          <cell r="E357" t="str">
            <v>EXEMPT</v>
          </cell>
          <cell r="F357" t="str">
            <v>S</v>
          </cell>
          <cell r="G357">
            <v>184</v>
          </cell>
          <cell r="H357">
            <v>1111</v>
          </cell>
          <cell r="I357" t="str">
            <v>2310</v>
          </cell>
          <cell r="J357" t="str">
            <v>Ed Lvl (010 to 070)</v>
          </cell>
          <cell r="K357" t="str">
            <v>1</v>
          </cell>
          <cell r="L357" t="str">
            <v>13</v>
          </cell>
          <cell r="M357" t="str">
            <v>Y1</v>
          </cell>
          <cell r="N357" t="str">
            <v>JSHARE</v>
          </cell>
          <cell r="O357" t="str">
            <v/>
          </cell>
          <cell r="P357" t="str">
            <v>4</v>
          </cell>
          <cell r="Q357" t="str">
            <v>MNTH</v>
          </cell>
          <cell r="R357" t="str">
            <v>DCTA</v>
          </cell>
        </row>
        <row r="358">
          <cell r="B358" t="str">
            <v>1532</v>
          </cell>
          <cell r="C358">
            <v>237</v>
          </cell>
          <cell r="D358" t="str">
            <v>SOCIAL WORKER PT APPT</v>
          </cell>
          <cell r="E358" t="str">
            <v>EXEMPT</v>
          </cell>
          <cell r="F358" t="str">
            <v>S</v>
          </cell>
          <cell r="G358">
            <v>181</v>
          </cell>
          <cell r="H358">
            <v>1111</v>
          </cell>
          <cell r="I358" t="str">
            <v>2310</v>
          </cell>
          <cell r="J358" t="str">
            <v>Ed Lvl (010 to 070)</v>
          </cell>
          <cell r="K358" t="str">
            <v>1</v>
          </cell>
          <cell r="L358" t="str">
            <v>13</v>
          </cell>
          <cell r="M358" t="str">
            <v>N</v>
          </cell>
          <cell r="N358" t="str">
            <v>JPTIME</v>
          </cell>
          <cell r="O358" t="str">
            <v/>
          </cell>
          <cell r="P358" t="str">
            <v>4</v>
          </cell>
          <cell r="Q358" t="str">
            <v>MNTH</v>
          </cell>
          <cell r="R358" t="str">
            <v>DCTA</v>
          </cell>
        </row>
        <row r="359">
          <cell r="B359" t="str">
            <v>1533</v>
          </cell>
          <cell r="C359">
            <v>0</v>
          </cell>
          <cell r="D359" t="str">
            <v>SOCIAL WORKER DAILY SUB</v>
          </cell>
          <cell r="E359" t="str">
            <v>EXEMPT</v>
          </cell>
          <cell r="F359" t="str">
            <v>H</v>
          </cell>
          <cell r="G359">
            <v>0</v>
          </cell>
          <cell r="H359">
            <v>1111</v>
          </cell>
          <cell r="I359" t="str">
            <v>0580R</v>
          </cell>
          <cell r="J359" t="str">
            <v>010</v>
          </cell>
          <cell r="K359" t="str">
            <v/>
          </cell>
          <cell r="L359" t="str">
            <v/>
          </cell>
          <cell r="M359" t="str">
            <v>Y1</v>
          </cell>
          <cell r="N359" t="str">
            <v/>
          </cell>
          <cell r="O359" t="str">
            <v/>
          </cell>
          <cell r="P359" t="str">
            <v>4</v>
          </cell>
          <cell r="Q359" t="str">
            <v>MEHP</v>
          </cell>
          <cell r="R359" t="str">
            <v>NONE</v>
          </cell>
        </row>
        <row r="360">
          <cell r="B360" t="str">
            <v>1534</v>
          </cell>
          <cell r="C360">
            <v>237</v>
          </cell>
          <cell r="D360" t="str">
            <v>SOCIAL WORKER, HOURLY</v>
          </cell>
          <cell r="E360" t="str">
            <v>EXEMPT</v>
          </cell>
          <cell r="F360" t="str">
            <v>H</v>
          </cell>
          <cell r="G360">
            <v>0</v>
          </cell>
          <cell r="H360">
            <v>1111</v>
          </cell>
          <cell r="I360" t="str">
            <v>0150R</v>
          </cell>
          <cell r="J360" t="str">
            <v>010</v>
          </cell>
          <cell r="K360" t="str">
            <v/>
          </cell>
          <cell r="L360" t="str">
            <v/>
          </cell>
          <cell r="M360" t="str">
            <v>Y1</v>
          </cell>
          <cell r="N360" t="str">
            <v/>
          </cell>
          <cell r="O360" t="str">
            <v/>
          </cell>
          <cell r="P360" t="str">
            <v>4</v>
          </cell>
          <cell r="Q360" t="str">
            <v>MEHP</v>
          </cell>
          <cell r="R360" t="str">
            <v>NONE</v>
          </cell>
        </row>
        <row r="361">
          <cell r="B361" t="str">
            <v>1535</v>
          </cell>
          <cell r="C361">
            <v>237</v>
          </cell>
          <cell r="D361" t="str">
            <v>SOCIAL WORKER LONG TERM SUB</v>
          </cell>
          <cell r="E361" t="str">
            <v>EXEMPT</v>
          </cell>
          <cell r="F361" t="str">
            <v>H</v>
          </cell>
          <cell r="G361">
            <v>0</v>
          </cell>
          <cell r="H361">
            <v>1111</v>
          </cell>
          <cell r="I361" t="str">
            <v>0570R</v>
          </cell>
          <cell r="J361" t="str">
            <v>010</v>
          </cell>
          <cell r="K361" t="str">
            <v/>
          </cell>
          <cell r="L361" t="str">
            <v/>
          </cell>
          <cell r="M361" t="str">
            <v>Y1</v>
          </cell>
          <cell r="N361" t="str">
            <v/>
          </cell>
          <cell r="O361" t="str">
            <v/>
          </cell>
          <cell r="P361" t="str">
            <v>4</v>
          </cell>
          <cell r="Q361" t="str">
            <v>MEHP</v>
          </cell>
          <cell r="R361" t="str">
            <v>NONE</v>
          </cell>
        </row>
        <row r="362">
          <cell r="B362" t="str">
            <v>1539</v>
          </cell>
          <cell r="C362">
            <v>237</v>
          </cell>
          <cell r="D362" t="str">
            <v>SOCIAL WKR, SCHL ASSGN LTS</v>
          </cell>
          <cell r="E362" t="str">
            <v>EXEMPT</v>
          </cell>
          <cell r="F362" t="str">
            <v>H</v>
          </cell>
          <cell r="G362">
            <v>0</v>
          </cell>
          <cell r="H362">
            <v>1111</v>
          </cell>
          <cell r="I362" t="str">
            <v>0570R</v>
          </cell>
          <cell r="J362" t="str">
            <v>010</v>
          </cell>
          <cell r="K362" t="str">
            <v/>
          </cell>
          <cell r="L362" t="str">
            <v/>
          </cell>
          <cell r="M362" t="str">
            <v>Y1</v>
          </cell>
          <cell r="N362" t="str">
            <v/>
          </cell>
          <cell r="O362" t="str">
            <v/>
          </cell>
          <cell r="P362" t="str">
            <v>4</v>
          </cell>
          <cell r="Q362" t="str">
            <v>MEHP</v>
          </cell>
          <cell r="R362" t="str">
            <v>NONE</v>
          </cell>
        </row>
        <row r="363">
          <cell r="B363" t="str">
            <v>1540</v>
          </cell>
          <cell r="C363">
            <v>416</v>
          </cell>
          <cell r="D363" t="str">
            <v>SPECIAL EDUCATION ASST</v>
          </cell>
          <cell r="E363" t="str">
            <v>NON-EXEMPT</v>
          </cell>
          <cell r="F363" t="str">
            <v>H</v>
          </cell>
          <cell r="G363">
            <v>200</v>
          </cell>
          <cell r="H363">
            <v>1111</v>
          </cell>
          <cell r="I363" t="str">
            <v>0404</v>
          </cell>
          <cell r="J363" t="str">
            <v>200</v>
          </cell>
          <cell r="K363" t="str">
            <v>12</v>
          </cell>
          <cell r="L363" t="str">
            <v>17</v>
          </cell>
          <cell r="M363" t="str">
            <v>Y</v>
          </cell>
          <cell r="N363" t="str">
            <v/>
          </cell>
          <cell r="O363" t="str">
            <v/>
          </cell>
          <cell r="P363" t="str">
            <v>4</v>
          </cell>
          <cell r="Q363" t="str">
            <v>MNNE</v>
          </cell>
          <cell r="R363" t="str">
            <v>NONE</v>
          </cell>
        </row>
        <row r="364">
          <cell r="B364" t="str">
            <v>1541</v>
          </cell>
          <cell r="C364">
            <v>416</v>
          </cell>
          <cell r="D364" t="str">
            <v>SPECIAL EDUCATION ASST</v>
          </cell>
          <cell r="E364" t="str">
            <v>NON-EXEMPT</v>
          </cell>
          <cell r="F364" t="str">
            <v>H</v>
          </cell>
          <cell r="G364">
            <v>223</v>
          </cell>
          <cell r="H364">
            <v>1111</v>
          </cell>
          <cell r="I364" t="str">
            <v>0404</v>
          </cell>
          <cell r="J364" t="str">
            <v>223</v>
          </cell>
          <cell r="K364" t="str">
            <v>12</v>
          </cell>
          <cell r="L364" t="str">
            <v>17</v>
          </cell>
          <cell r="M364" t="str">
            <v>Y</v>
          </cell>
          <cell r="N364" t="str">
            <v/>
          </cell>
          <cell r="O364" t="str">
            <v/>
          </cell>
          <cell r="P364" t="str">
            <v>4</v>
          </cell>
          <cell r="Q364" t="str">
            <v>MNNE</v>
          </cell>
          <cell r="R364" t="str">
            <v>NONE</v>
          </cell>
        </row>
        <row r="365">
          <cell r="B365" t="str">
            <v>1541</v>
          </cell>
          <cell r="C365">
            <v>416</v>
          </cell>
          <cell r="D365" t="str">
            <v>SPECIAL EDUCATION ASST (JOB SHARE)</v>
          </cell>
          <cell r="E365" t="str">
            <v>NON-EXEMPT</v>
          </cell>
          <cell r="F365" t="str">
            <v>H</v>
          </cell>
          <cell r="G365">
            <v>223</v>
          </cell>
          <cell r="H365">
            <v>1111</v>
          </cell>
          <cell r="I365" t="str">
            <v>0404</v>
          </cell>
          <cell r="J365" t="str">
            <v>223</v>
          </cell>
          <cell r="K365" t="str">
            <v>12</v>
          </cell>
          <cell r="L365" t="str">
            <v>17</v>
          </cell>
          <cell r="M365" t="str">
            <v>Y</v>
          </cell>
          <cell r="N365" t="str">
            <v>JSHARE</v>
          </cell>
          <cell r="O365" t="str">
            <v/>
          </cell>
          <cell r="P365" t="str">
            <v>4</v>
          </cell>
          <cell r="Q365" t="str">
            <v>MNNE</v>
          </cell>
          <cell r="R365" t="str">
            <v>NONE</v>
          </cell>
        </row>
        <row r="366">
          <cell r="B366" t="str">
            <v>1552</v>
          </cell>
          <cell r="C366">
            <v>238</v>
          </cell>
          <cell r="D366" t="str">
            <v>SPLST, SPEECH LANG PT APPT</v>
          </cell>
          <cell r="E366" t="str">
            <v>EXEMPT</v>
          </cell>
          <cell r="F366" t="str">
            <v>S</v>
          </cell>
          <cell r="G366">
            <v>181</v>
          </cell>
          <cell r="H366">
            <v>1111</v>
          </cell>
          <cell r="I366" t="str">
            <v>2310</v>
          </cell>
          <cell r="J366" t="str">
            <v>Ed Lvl (010 to 070)</v>
          </cell>
          <cell r="K366" t="str">
            <v>1</v>
          </cell>
          <cell r="L366" t="str">
            <v>13</v>
          </cell>
          <cell r="M366" t="str">
            <v>N</v>
          </cell>
          <cell r="N366" t="str">
            <v>JPTIME</v>
          </cell>
          <cell r="O366" t="str">
            <v/>
          </cell>
          <cell r="P366" t="str">
            <v>4</v>
          </cell>
          <cell r="Q366" t="str">
            <v>MNTH</v>
          </cell>
          <cell r="R366" t="str">
            <v>DCTA</v>
          </cell>
        </row>
        <row r="367">
          <cell r="B367" t="str">
            <v>1553</v>
          </cell>
          <cell r="C367">
            <v>238</v>
          </cell>
          <cell r="D367" t="str">
            <v>SPEECH LANGUAGE SPECIALIST, HOURLY</v>
          </cell>
          <cell r="E367" t="str">
            <v>EXEMPT</v>
          </cell>
          <cell r="F367" t="str">
            <v>H</v>
          </cell>
          <cell r="G367">
            <v>0</v>
          </cell>
          <cell r="H367">
            <v>1111</v>
          </cell>
          <cell r="I367" t="str">
            <v>0150R</v>
          </cell>
          <cell r="J367" t="str">
            <v>010</v>
          </cell>
          <cell r="K367" t="str">
            <v/>
          </cell>
          <cell r="L367" t="str">
            <v/>
          </cell>
          <cell r="M367" t="str">
            <v>Y1</v>
          </cell>
          <cell r="N367" t="str">
            <v/>
          </cell>
          <cell r="O367" t="str">
            <v/>
          </cell>
          <cell r="P367" t="str">
            <v>4</v>
          </cell>
          <cell r="Q367" t="str">
            <v>MEHP</v>
          </cell>
          <cell r="R367" t="str">
            <v>NONE</v>
          </cell>
        </row>
        <row r="368">
          <cell r="B368" t="str">
            <v>1554</v>
          </cell>
          <cell r="C368">
            <v>238</v>
          </cell>
          <cell r="D368" t="str">
            <v>SPEECH LANGUAGE PATHOLOGST</v>
          </cell>
          <cell r="E368" t="str">
            <v>EXEMPT</v>
          </cell>
          <cell r="F368" t="str">
            <v>S</v>
          </cell>
          <cell r="G368">
            <v>184</v>
          </cell>
          <cell r="H368">
            <v>1111</v>
          </cell>
          <cell r="I368" t="str">
            <v>1310</v>
          </cell>
          <cell r="J368" t="str">
            <v>Ed Lvl (010 to 070)</v>
          </cell>
          <cell r="K368" t="str">
            <v>1</v>
          </cell>
          <cell r="L368" t="str">
            <v>13</v>
          </cell>
          <cell r="M368" t="str">
            <v>Y1</v>
          </cell>
          <cell r="N368" t="str">
            <v/>
          </cell>
          <cell r="O368" t="str">
            <v/>
          </cell>
          <cell r="P368" t="str">
            <v>4</v>
          </cell>
          <cell r="Q368" t="str">
            <v>MNTH</v>
          </cell>
          <cell r="R368" t="str">
            <v>DCTA</v>
          </cell>
        </row>
        <row r="369">
          <cell r="B369" t="str">
            <v>1554</v>
          </cell>
          <cell r="C369">
            <v>238</v>
          </cell>
          <cell r="D369" t="str">
            <v>SPEECH LANGUAGE PATHOLOGST (.25 FTE)</v>
          </cell>
          <cell r="E369" t="str">
            <v>EXEMPT</v>
          </cell>
          <cell r="F369" t="str">
            <v>S</v>
          </cell>
          <cell r="G369">
            <v>184</v>
          </cell>
          <cell r="H369">
            <v>1111</v>
          </cell>
          <cell r="I369" t="str">
            <v>4304</v>
          </cell>
          <cell r="J369" t="str">
            <v>Ed Lvl (010 to 070)</v>
          </cell>
          <cell r="K369" t="str">
            <v>1</v>
          </cell>
          <cell r="L369" t="str">
            <v>13</v>
          </cell>
          <cell r="M369" t="str">
            <v>Y1</v>
          </cell>
          <cell r="N369" t="str">
            <v>JVAR250</v>
          </cell>
          <cell r="O369" t="str">
            <v/>
          </cell>
          <cell r="P369" t="str">
            <v>4</v>
          </cell>
          <cell r="Q369" t="str">
            <v>MNTH</v>
          </cell>
          <cell r="R369" t="str">
            <v>DCTA</v>
          </cell>
        </row>
        <row r="370">
          <cell r="B370" t="str">
            <v>1554</v>
          </cell>
          <cell r="C370">
            <v>238</v>
          </cell>
          <cell r="D370" t="str">
            <v>SPEECH LANGUAGE PATHOLOGST (.40 FTE)</v>
          </cell>
          <cell r="E370" t="str">
            <v>EXEMPT</v>
          </cell>
          <cell r="F370" t="str">
            <v>S</v>
          </cell>
          <cell r="G370">
            <v>184</v>
          </cell>
          <cell r="H370">
            <v>1111</v>
          </cell>
          <cell r="I370" t="str">
            <v>4303</v>
          </cell>
          <cell r="J370" t="str">
            <v>Ed Lvl (010 to 070)</v>
          </cell>
          <cell r="K370" t="str">
            <v>1</v>
          </cell>
          <cell r="L370" t="str">
            <v>13</v>
          </cell>
          <cell r="M370" t="str">
            <v>Y1</v>
          </cell>
          <cell r="N370" t="str">
            <v>JVAR400</v>
          </cell>
          <cell r="O370" t="str">
            <v/>
          </cell>
          <cell r="P370" t="str">
            <v>4</v>
          </cell>
          <cell r="Q370" t="str">
            <v>MNTH</v>
          </cell>
          <cell r="R370" t="str">
            <v>DCTA</v>
          </cell>
        </row>
        <row r="371">
          <cell r="B371" t="str">
            <v>1554</v>
          </cell>
          <cell r="C371">
            <v>238</v>
          </cell>
          <cell r="D371" t="str">
            <v>SPEECH LANGUAGE PATHOLOGST (.50 FTE)</v>
          </cell>
          <cell r="E371" t="str">
            <v>EXEMPT</v>
          </cell>
          <cell r="F371" t="str">
            <v>S</v>
          </cell>
          <cell r="G371">
            <v>184</v>
          </cell>
          <cell r="H371">
            <v>1111</v>
          </cell>
          <cell r="I371" t="str">
            <v>2310</v>
          </cell>
          <cell r="J371" t="str">
            <v>Ed Lvl (010 to 070)</v>
          </cell>
          <cell r="K371" t="str">
            <v>1</v>
          </cell>
          <cell r="L371" t="str">
            <v>13</v>
          </cell>
          <cell r="M371" t="str">
            <v>Y1</v>
          </cell>
          <cell r="N371" t="str">
            <v>JVAR500</v>
          </cell>
          <cell r="O371" t="str">
            <v/>
          </cell>
          <cell r="P371" t="str">
            <v>4</v>
          </cell>
          <cell r="Q371" t="str">
            <v>MNTH</v>
          </cell>
          <cell r="R371" t="str">
            <v>DCTA</v>
          </cell>
        </row>
        <row r="372">
          <cell r="B372" t="str">
            <v>1554</v>
          </cell>
          <cell r="C372">
            <v>238</v>
          </cell>
          <cell r="D372" t="str">
            <v>SPEECH LANGUAGE PATHOLOGST (.60 FTE)</v>
          </cell>
          <cell r="E372" t="str">
            <v>EXEMPT</v>
          </cell>
          <cell r="F372" t="str">
            <v>S</v>
          </cell>
          <cell r="G372">
            <v>184</v>
          </cell>
          <cell r="H372">
            <v>1111</v>
          </cell>
          <cell r="I372" t="str">
            <v>4302</v>
          </cell>
          <cell r="J372" t="str">
            <v>Ed Lvl (010 to 070)</v>
          </cell>
          <cell r="K372" t="str">
            <v>1</v>
          </cell>
          <cell r="L372" t="str">
            <v>13</v>
          </cell>
          <cell r="M372" t="str">
            <v>Y1</v>
          </cell>
          <cell r="N372" t="str">
            <v>JVAR600</v>
          </cell>
          <cell r="O372" t="str">
            <v/>
          </cell>
          <cell r="P372" t="str">
            <v>4</v>
          </cell>
          <cell r="Q372" t="str">
            <v>MNTH</v>
          </cell>
          <cell r="R372" t="str">
            <v>DCTA</v>
          </cell>
        </row>
        <row r="373">
          <cell r="B373" t="str">
            <v>1554</v>
          </cell>
          <cell r="C373">
            <v>238</v>
          </cell>
          <cell r="D373" t="str">
            <v>SPEECH LANGUAGE PATHOLOGST (.75 FTE)</v>
          </cell>
          <cell r="E373" t="str">
            <v>EXEMPT</v>
          </cell>
          <cell r="F373" t="str">
            <v>S</v>
          </cell>
          <cell r="G373">
            <v>184</v>
          </cell>
          <cell r="H373">
            <v>1111</v>
          </cell>
          <cell r="I373" t="str">
            <v>4301</v>
          </cell>
          <cell r="J373" t="str">
            <v>Ed Lvl (010 to 070)</v>
          </cell>
          <cell r="K373" t="str">
            <v>1</v>
          </cell>
          <cell r="L373" t="str">
            <v>13</v>
          </cell>
          <cell r="M373" t="str">
            <v>Y1</v>
          </cell>
          <cell r="N373" t="str">
            <v>JVAR750</v>
          </cell>
          <cell r="O373" t="str">
            <v/>
          </cell>
          <cell r="P373" t="str">
            <v>4</v>
          </cell>
          <cell r="Q373" t="str">
            <v>MNTH</v>
          </cell>
          <cell r="R373" t="str">
            <v>DCTA</v>
          </cell>
        </row>
        <row r="374">
          <cell r="B374" t="str">
            <v>1554</v>
          </cell>
          <cell r="C374">
            <v>238</v>
          </cell>
          <cell r="D374" t="str">
            <v>SPEECH LANGUAGE PATHOLOGST (.80 FTE)</v>
          </cell>
          <cell r="E374" t="str">
            <v>EXEMPT</v>
          </cell>
          <cell r="F374" t="str">
            <v>S</v>
          </cell>
          <cell r="G374">
            <v>184</v>
          </cell>
          <cell r="H374">
            <v>1111</v>
          </cell>
          <cell r="I374" t="str">
            <v>4300</v>
          </cell>
          <cell r="J374" t="str">
            <v>Ed Lvl (010 to 070)</v>
          </cell>
          <cell r="K374" t="str">
            <v>1</v>
          </cell>
          <cell r="L374" t="str">
            <v>13</v>
          </cell>
          <cell r="M374" t="str">
            <v>Y1</v>
          </cell>
          <cell r="N374" t="str">
            <v>JVAR800</v>
          </cell>
          <cell r="O374" t="str">
            <v/>
          </cell>
          <cell r="P374" t="str">
            <v>4</v>
          </cell>
          <cell r="Q374" t="str">
            <v>MNTH</v>
          </cell>
          <cell r="R374" t="str">
            <v>DCTA</v>
          </cell>
        </row>
        <row r="375">
          <cell r="B375" t="str">
            <v>1554</v>
          </cell>
          <cell r="C375">
            <v>238</v>
          </cell>
          <cell r="D375" t="str">
            <v>SPEECH LANGUAGE PATHOLOGST (JOB SHARE)</v>
          </cell>
          <cell r="E375" t="str">
            <v>EXEMPT</v>
          </cell>
          <cell r="F375" t="str">
            <v>S</v>
          </cell>
          <cell r="G375">
            <v>184</v>
          </cell>
          <cell r="H375">
            <v>1111</v>
          </cell>
          <cell r="I375" t="str">
            <v>2310</v>
          </cell>
          <cell r="J375" t="str">
            <v>Ed Lvl (010 to 070)</v>
          </cell>
          <cell r="K375" t="str">
            <v>1</v>
          </cell>
          <cell r="L375" t="str">
            <v>13</v>
          </cell>
          <cell r="M375" t="str">
            <v>Y1</v>
          </cell>
          <cell r="N375" t="str">
            <v>JSHARE</v>
          </cell>
          <cell r="O375" t="str">
            <v/>
          </cell>
          <cell r="P375" t="str">
            <v>4</v>
          </cell>
          <cell r="Q375" t="str">
            <v>MNTH</v>
          </cell>
          <cell r="R375" t="str">
            <v>DCTA</v>
          </cell>
        </row>
        <row r="376">
          <cell r="B376" t="str">
            <v>1556</v>
          </cell>
          <cell r="C376">
            <v>238</v>
          </cell>
          <cell r="D376" t="str">
            <v>SPEECH LANG SPC, HRLY</v>
          </cell>
          <cell r="E376" t="str">
            <v>EXEMPT</v>
          </cell>
          <cell r="F376" t="str">
            <v>H</v>
          </cell>
          <cell r="G376">
            <v>0</v>
          </cell>
          <cell r="H376">
            <v>1111</v>
          </cell>
          <cell r="I376" t="str">
            <v>0150R</v>
          </cell>
          <cell r="J376" t="str">
            <v>010</v>
          </cell>
          <cell r="K376" t="str">
            <v/>
          </cell>
          <cell r="L376" t="str">
            <v/>
          </cell>
          <cell r="M376" t="str">
            <v>Y1</v>
          </cell>
          <cell r="N376" t="str">
            <v/>
          </cell>
          <cell r="O376" t="str">
            <v/>
          </cell>
          <cell r="P376" t="str">
            <v>4</v>
          </cell>
          <cell r="Q376" t="str">
            <v>MEHP</v>
          </cell>
          <cell r="R376" t="str">
            <v>NONE</v>
          </cell>
        </row>
        <row r="377">
          <cell r="B377" t="str">
            <v>1559</v>
          </cell>
          <cell r="C377">
            <v>0</v>
          </cell>
          <cell r="D377" t="str">
            <v>SPEECH LANG SPCL, DAILY SUB</v>
          </cell>
          <cell r="E377" t="str">
            <v>EXEMPT</v>
          </cell>
          <cell r="F377" t="str">
            <v>H</v>
          </cell>
          <cell r="G377">
            <v>0</v>
          </cell>
          <cell r="H377">
            <v>1111</v>
          </cell>
          <cell r="I377" t="str">
            <v>0580R</v>
          </cell>
          <cell r="J377" t="str">
            <v>010</v>
          </cell>
          <cell r="K377" t="str">
            <v/>
          </cell>
          <cell r="L377" t="str">
            <v/>
          </cell>
          <cell r="M377" t="str">
            <v>Y1</v>
          </cell>
          <cell r="N377" t="str">
            <v/>
          </cell>
          <cell r="O377" t="str">
            <v/>
          </cell>
          <cell r="P377" t="str">
            <v>4</v>
          </cell>
          <cell r="Q377" t="str">
            <v>MEHP</v>
          </cell>
          <cell r="R377" t="str">
            <v>NONE</v>
          </cell>
        </row>
        <row r="378">
          <cell r="B378" t="str">
            <v>1560</v>
          </cell>
          <cell r="C378">
            <v>238</v>
          </cell>
          <cell r="D378" t="str">
            <v>SPEECH LANG SPECLST LT SUB</v>
          </cell>
          <cell r="E378" t="str">
            <v>EXEMPT</v>
          </cell>
          <cell r="F378" t="str">
            <v>H</v>
          </cell>
          <cell r="G378">
            <v>0</v>
          </cell>
          <cell r="H378">
            <v>1111</v>
          </cell>
          <cell r="I378" t="str">
            <v>0570R</v>
          </cell>
          <cell r="J378" t="str">
            <v>010</v>
          </cell>
          <cell r="K378" t="str">
            <v/>
          </cell>
          <cell r="L378" t="str">
            <v/>
          </cell>
          <cell r="M378" t="str">
            <v>Y1</v>
          </cell>
          <cell r="N378" t="str">
            <v/>
          </cell>
          <cell r="O378" t="str">
            <v/>
          </cell>
          <cell r="P378" t="str">
            <v>4</v>
          </cell>
          <cell r="Q378" t="str">
            <v>MEHP</v>
          </cell>
          <cell r="R378" t="str">
            <v>NONE</v>
          </cell>
        </row>
        <row r="379">
          <cell r="B379" t="str">
            <v>1563</v>
          </cell>
          <cell r="C379">
            <v>238</v>
          </cell>
          <cell r="D379" t="str">
            <v>SPEECH LANG SPECLST SUMMER</v>
          </cell>
          <cell r="E379" t="str">
            <v>EXEMPT</v>
          </cell>
          <cell r="F379" t="str">
            <v>H</v>
          </cell>
          <cell r="G379">
            <v>0</v>
          </cell>
          <cell r="H379">
            <v>1111</v>
          </cell>
          <cell r="I379" t="str">
            <v>0150R</v>
          </cell>
          <cell r="J379" t="str">
            <v>020</v>
          </cell>
          <cell r="K379" t="str">
            <v/>
          </cell>
          <cell r="L379" t="str">
            <v/>
          </cell>
          <cell r="M379" t="str">
            <v>Y1</v>
          </cell>
          <cell r="N379" t="str">
            <v/>
          </cell>
          <cell r="O379" t="str">
            <v/>
          </cell>
          <cell r="P379" t="str">
            <v>4</v>
          </cell>
          <cell r="Q379" t="str">
            <v>MEHP</v>
          </cell>
          <cell r="R379" t="str">
            <v>NONE</v>
          </cell>
        </row>
        <row r="380">
          <cell r="B380" t="str">
            <v>1570</v>
          </cell>
          <cell r="C380">
            <v>231</v>
          </cell>
          <cell r="D380" t="str">
            <v>AUDIOLOGIST</v>
          </cell>
          <cell r="E380" t="str">
            <v>EXEMPT</v>
          </cell>
          <cell r="F380" t="str">
            <v>S</v>
          </cell>
          <cell r="G380">
            <v>184</v>
          </cell>
          <cell r="H380">
            <v>1111</v>
          </cell>
          <cell r="I380" t="str">
            <v>1300</v>
          </cell>
          <cell r="J380" t="str">
            <v>Ed Lvl (010 to 070)</v>
          </cell>
          <cell r="K380" t="str">
            <v>1</v>
          </cell>
          <cell r="L380" t="str">
            <v>13</v>
          </cell>
          <cell r="M380" t="str">
            <v>Y1</v>
          </cell>
          <cell r="N380" t="str">
            <v/>
          </cell>
          <cell r="O380" t="str">
            <v/>
          </cell>
          <cell r="P380" t="str">
            <v>4</v>
          </cell>
          <cell r="Q380" t="str">
            <v>MNTH</v>
          </cell>
          <cell r="R380" t="str">
            <v>DCTA</v>
          </cell>
        </row>
        <row r="381">
          <cell r="B381" t="str">
            <v>1570</v>
          </cell>
          <cell r="C381">
            <v>231</v>
          </cell>
          <cell r="D381" t="str">
            <v>AUDIOLOGIST (.25 FTE)</v>
          </cell>
          <cell r="E381" t="str">
            <v>EXEMPT</v>
          </cell>
          <cell r="F381" t="str">
            <v>S</v>
          </cell>
          <cell r="G381">
            <v>184</v>
          </cell>
          <cell r="H381">
            <v>1111</v>
          </cell>
          <cell r="I381" t="str">
            <v>4304</v>
          </cell>
          <cell r="J381" t="str">
            <v>Ed Lvl (010 to 070)</v>
          </cell>
          <cell r="K381" t="str">
            <v>1</v>
          </cell>
          <cell r="L381" t="str">
            <v>13</v>
          </cell>
          <cell r="M381" t="str">
            <v>Y1</v>
          </cell>
          <cell r="N381" t="str">
            <v>JVAR250</v>
          </cell>
          <cell r="O381" t="str">
            <v/>
          </cell>
          <cell r="P381" t="str">
            <v>4</v>
          </cell>
          <cell r="Q381" t="str">
            <v>MNTH</v>
          </cell>
          <cell r="R381" t="str">
            <v>DCTA</v>
          </cell>
        </row>
        <row r="382">
          <cell r="B382" t="str">
            <v>1570</v>
          </cell>
          <cell r="C382">
            <v>231</v>
          </cell>
          <cell r="D382" t="str">
            <v>AUDIOLOGIST (.40 FTE)</v>
          </cell>
          <cell r="E382" t="str">
            <v>EXEMPT</v>
          </cell>
          <cell r="F382" t="str">
            <v>S</v>
          </cell>
          <cell r="G382">
            <v>184</v>
          </cell>
          <cell r="H382">
            <v>1111</v>
          </cell>
          <cell r="I382" t="str">
            <v>4303</v>
          </cell>
          <cell r="J382" t="str">
            <v>Ed Lvl (010 to 070)</v>
          </cell>
          <cell r="K382" t="str">
            <v>1</v>
          </cell>
          <cell r="L382" t="str">
            <v>13</v>
          </cell>
          <cell r="M382" t="str">
            <v>Y1</v>
          </cell>
          <cell r="N382" t="str">
            <v>JVAR400</v>
          </cell>
          <cell r="O382" t="str">
            <v/>
          </cell>
          <cell r="P382" t="str">
            <v>4</v>
          </cell>
          <cell r="Q382" t="str">
            <v>MNTH</v>
          </cell>
          <cell r="R382" t="str">
            <v>DCTA</v>
          </cell>
        </row>
        <row r="383">
          <cell r="B383" t="str">
            <v>1570</v>
          </cell>
          <cell r="C383">
            <v>231</v>
          </cell>
          <cell r="D383" t="str">
            <v>AUDIOLOGIST (.50 FTE)</v>
          </cell>
          <cell r="E383" t="str">
            <v>EXEMPT</v>
          </cell>
          <cell r="F383" t="str">
            <v>S</v>
          </cell>
          <cell r="G383">
            <v>184</v>
          </cell>
          <cell r="H383">
            <v>1111</v>
          </cell>
          <cell r="I383" t="str">
            <v>2300</v>
          </cell>
          <cell r="J383" t="str">
            <v>Ed Lvl (010 to 070)</v>
          </cell>
          <cell r="K383" t="str">
            <v>1</v>
          </cell>
          <cell r="L383" t="str">
            <v>13</v>
          </cell>
          <cell r="M383" t="str">
            <v>Y1</v>
          </cell>
          <cell r="N383" t="str">
            <v>JVAR500</v>
          </cell>
          <cell r="O383" t="str">
            <v/>
          </cell>
          <cell r="P383" t="str">
            <v>4</v>
          </cell>
          <cell r="Q383" t="str">
            <v>MNTH</v>
          </cell>
          <cell r="R383" t="str">
            <v>DCTA</v>
          </cell>
        </row>
        <row r="384">
          <cell r="B384" t="str">
            <v>1570</v>
          </cell>
          <cell r="C384">
            <v>231</v>
          </cell>
          <cell r="D384" t="str">
            <v>AUDIOLOGIST (.60 FTE)</v>
          </cell>
          <cell r="E384" t="str">
            <v>EXEMPT</v>
          </cell>
          <cell r="F384" t="str">
            <v>S</v>
          </cell>
          <cell r="G384">
            <v>184</v>
          </cell>
          <cell r="H384">
            <v>1111</v>
          </cell>
          <cell r="I384" t="str">
            <v>4302</v>
          </cell>
          <cell r="J384" t="str">
            <v>Ed Lvl (010 to 070)</v>
          </cell>
          <cell r="K384" t="str">
            <v>1</v>
          </cell>
          <cell r="L384" t="str">
            <v>13</v>
          </cell>
          <cell r="M384" t="str">
            <v>Y1</v>
          </cell>
          <cell r="N384" t="str">
            <v>JVAR600</v>
          </cell>
          <cell r="O384" t="str">
            <v/>
          </cell>
          <cell r="P384" t="str">
            <v>4</v>
          </cell>
          <cell r="Q384" t="str">
            <v>MNTH</v>
          </cell>
          <cell r="R384" t="str">
            <v>DCTA</v>
          </cell>
        </row>
        <row r="385">
          <cell r="B385" t="str">
            <v>1570</v>
          </cell>
          <cell r="C385">
            <v>231</v>
          </cell>
          <cell r="D385" t="str">
            <v>AUDIOLOGIST (.75 FTE)</v>
          </cell>
          <cell r="E385" t="str">
            <v>EXEMPT</v>
          </cell>
          <cell r="F385" t="str">
            <v>S</v>
          </cell>
          <cell r="G385">
            <v>184</v>
          </cell>
          <cell r="H385">
            <v>1111</v>
          </cell>
          <cell r="I385" t="str">
            <v>4301</v>
          </cell>
          <cell r="J385" t="str">
            <v>Ed Lvl (010 to 070)</v>
          </cell>
          <cell r="K385" t="str">
            <v>1</v>
          </cell>
          <cell r="L385" t="str">
            <v>13</v>
          </cell>
          <cell r="M385" t="str">
            <v>Y1</v>
          </cell>
          <cell r="N385" t="str">
            <v>JVAR750</v>
          </cell>
          <cell r="O385" t="str">
            <v/>
          </cell>
          <cell r="P385" t="str">
            <v>4</v>
          </cell>
          <cell r="Q385" t="str">
            <v>MNTH</v>
          </cell>
          <cell r="R385" t="str">
            <v>DCTA</v>
          </cell>
        </row>
        <row r="386">
          <cell r="B386" t="str">
            <v>1570</v>
          </cell>
          <cell r="C386">
            <v>231</v>
          </cell>
          <cell r="D386" t="str">
            <v>AUDIOLOGIST (.80 FTE)</v>
          </cell>
          <cell r="E386" t="str">
            <v>EXEMPT</v>
          </cell>
          <cell r="F386" t="str">
            <v>S</v>
          </cell>
          <cell r="G386">
            <v>184</v>
          </cell>
          <cell r="H386">
            <v>1111</v>
          </cell>
          <cell r="I386" t="str">
            <v>4300</v>
          </cell>
          <cell r="J386" t="str">
            <v>Ed Lvl (010 to 070)</v>
          </cell>
          <cell r="K386" t="str">
            <v>1</v>
          </cell>
          <cell r="L386" t="str">
            <v>13</v>
          </cell>
          <cell r="M386" t="str">
            <v>Y1</v>
          </cell>
          <cell r="N386" t="str">
            <v>JVAR800</v>
          </cell>
          <cell r="O386" t="str">
            <v/>
          </cell>
          <cell r="P386" t="str">
            <v>4</v>
          </cell>
          <cell r="Q386" t="str">
            <v>MNTH</v>
          </cell>
          <cell r="R386" t="str">
            <v>DCTA</v>
          </cell>
        </row>
        <row r="387">
          <cell r="B387" t="str">
            <v>1570</v>
          </cell>
          <cell r="C387">
            <v>231</v>
          </cell>
          <cell r="D387" t="str">
            <v>AUDIOLOGIST (JOB SHARE)</v>
          </cell>
          <cell r="E387" t="str">
            <v>EXEMPT</v>
          </cell>
          <cell r="F387" t="str">
            <v>S</v>
          </cell>
          <cell r="G387">
            <v>184</v>
          </cell>
          <cell r="H387">
            <v>1111</v>
          </cell>
          <cell r="I387" t="str">
            <v>2300</v>
          </cell>
          <cell r="J387" t="str">
            <v>Ed Lvl (010 to 070)</v>
          </cell>
          <cell r="K387" t="str">
            <v>1</v>
          </cell>
          <cell r="L387" t="str">
            <v>13</v>
          </cell>
          <cell r="M387" t="str">
            <v>Y1</v>
          </cell>
          <cell r="N387" t="str">
            <v>JSHARE</v>
          </cell>
          <cell r="O387" t="str">
            <v/>
          </cell>
          <cell r="P387" t="str">
            <v>4</v>
          </cell>
          <cell r="Q387" t="str">
            <v>MNTH</v>
          </cell>
          <cell r="R387" t="str">
            <v>DCTA</v>
          </cell>
        </row>
        <row r="388">
          <cell r="B388" t="str">
            <v>1571</v>
          </cell>
          <cell r="C388">
            <v>0</v>
          </cell>
          <cell r="D388" t="str">
            <v>AUDIOLOGIST, HOURLY</v>
          </cell>
          <cell r="E388" t="str">
            <v>EXEMPT</v>
          </cell>
          <cell r="F388" t="str">
            <v>H</v>
          </cell>
          <cell r="G388">
            <v>0</v>
          </cell>
          <cell r="H388">
            <v>1111</v>
          </cell>
          <cell r="I388" t="str">
            <v>0150R</v>
          </cell>
          <cell r="J388" t="str">
            <v>010</v>
          </cell>
          <cell r="K388" t="str">
            <v/>
          </cell>
          <cell r="L388" t="str">
            <v/>
          </cell>
          <cell r="M388" t="str">
            <v>Y1</v>
          </cell>
          <cell r="N388" t="str">
            <v/>
          </cell>
          <cell r="O388" t="str">
            <v/>
          </cell>
          <cell r="P388" t="str">
            <v>4</v>
          </cell>
          <cell r="Q388" t="str">
            <v>MEHP</v>
          </cell>
          <cell r="R388" t="str">
            <v>NONE</v>
          </cell>
        </row>
        <row r="389">
          <cell r="B389" t="str">
            <v>1572</v>
          </cell>
          <cell r="C389">
            <v>0</v>
          </cell>
          <cell r="D389" t="str">
            <v>AUDIOLOGIST, DAILY SUB</v>
          </cell>
          <cell r="E389" t="str">
            <v>EXEMPT</v>
          </cell>
          <cell r="F389" t="str">
            <v>H</v>
          </cell>
          <cell r="G389">
            <v>0</v>
          </cell>
          <cell r="H389">
            <v>1111</v>
          </cell>
          <cell r="I389" t="str">
            <v>0580R</v>
          </cell>
          <cell r="J389" t="str">
            <v>010</v>
          </cell>
          <cell r="K389" t="str">
            <v/>
          </cell>
          <cell r="L389" t="str">
            <v/>
          </cell>
          <cell r="M389" t="str">
            <v>Y1</v>
          </cell>
          <cell r="N389" t="str">
            <v/>
          </cell>
          <cell r="O389" t="str">
            <v/>
          </cell>
          <cell r="P389" t="str">
            <v>4</v>
          </cell>
          <cell r="Q389" t="str">
            <v>MEHP</v>
          </cell>
          <cell r="R389" t="str">
            <v>NONE</v>
          </cell>
        </row>
        <row r="390">
          <cell r="B390" t="str">
            <v>1573</v>
          </cell>
          <cell r="C390">
            <v>0</v>
          </cell>
          <cell r="D390" t="str">
            <v>AUDIOLOGIST, LONG TERM SUB</v>
          </cell>
          <cell r="E390" t="str">
            <v>EXEMPT</v>
          </cell>
          <cell r="F390" t="str">
            <v>H</v>
          </cell>
          <cell r="G390">
            <v>0</v>
          </cell>
          <cell r="H390">
            <v>1111</v>
          </cell>
          <cell r="I390" t="str">
            <v>0570R</v>
          </cell>
          <cell r="J390" t="str">
            <v>010</v>
          </cell>
          <cell r="K390" t="str">
            <v/>
          </cell>
          <cell r="L390" t="str">
            <v/>
          </cell>
          <cell r="M390" t="str">
            <v>Y1</v>
          </cell>
          <cell r="N390" t="str">
            <v/>
          </cell>
          <cell r="O390" t="str">
            <v/>
          </cell>
          <cell r="P390" t="str">
            <v>4</v>
          </cell>
          <cell r="Q390" t="str">
            <v>MEHP</v>
          </cell>
          <cell r="R390" t="str">
            <v>NONE</v>
          </cell>
        </row>
        <row r="391">
          <cell r="B391" t="str">
            <v>1580</v>
          </cell>
          <cell r="C391">
            <v>362</v>
          </cell>
          <cell r="D391" t="str">
            <v>HUBS COORDINATOR</v>
          </cell>
          <cell r="E391" t="str">
            <v>EXEMPT</v>
          </cell>
          <cell r="F391" t="str">
            <v>S</v>
          </cell>
          <cell r="G391">
            <v>237</v>
          </cell>
          <cell r="H391">
            <v>1111</v>
          </cell>
          <cell r="I391" t="str">
            <v>1403</v>
          </cell>
          <cell r="J391" t="str">
            <v>010</v>
          </cell>
          <cell r="K391" t="str">
            <v>10</v>
          </cell>
          <cell r="L391" t="str">
            <v>23</v>
          </cell>
          <cell r="M391" t="str">
            <v>Y</v>
          </cell>
          <cell r="N391" t="str">
            <v/>
          </cell>
          <cell r="O391" t="str">
            <v/>
          </cell>
          <cell r="P391" t="str">
            <v>4</v>
          </cell>
          <cell r="Q391" t="str">
            <v>MNTH</v>
          </cell>
          <cell r="R391" t="str">
            <v>NONE</v>
          </cell>
        </row>
        <row r="392">
          <cell r="B392" t="str">
            <v>1590</v>
          </cell>
          <cell r="C392">
            <v>362</v>
          </cell>
          <cell r="D392" t="str">
            <v>DISTRICT BUYER I</v>
          </cell>
          <cell r="E392" t="str">
            <v>EXEMPT</v>
          </cell>
          <cell r="F392" t="str">
            <v>S</v>
          </cell>
          <cell r="G392">
            <v>240</v>
          </cell>
          <cell r="H392">
            <v>1111</v>
          </cell>
          <cell r="I392" t="str">
            <v>1403</v>
          </cell>
          <cell r="J392" t="str">
            <v>010</v>
          </cell>
          <cell r="K392" t="str">
            <v>5</v>
          </cell>
          <cell r="L392" t="str">
            <v>17</v>
          </cell>
          <cell r="M392" t="str">
            <v>Y</v>
          </cell>
          <cell r="N392" t="str">
            <v/>
          </cell>
          <cell r="O392" t="str">
            <v/>
          </cell>
          <cell r="P392" t="str">
            <v>4</v>
          </cell>
          <cell r="Q392" t="str">
            <v>MNTH</v>
          </cell>
          <cell r="R392" t="str">
            <v>NONE</v>
          </cell>
        </row>
        <row r="393">
          <cell r="B393" t="str">
            <v>1592</v>
          </cell>
          <cell r="C393">
            <v>362</v>
          </cell>
          <cell r="D393" t="str">
            <v>DISTRICT BUYER II</v>
          </cell>
          <cell r="E393" t="str">
            <v>EXEMPT</v>
          </cell>
          <cell r="F393" t="str">
            <v>S</v>
          </cell>
          <cell r="G393">
            <v>240</v>
          </cell>
          <cell r="H393">
            <v>1111</v>
          </cell>
          <cell r="I393" t="str">
            <v>1403</v>
          </cell>
          <cell r="J393" t="str">
            <v>010</v>
          </cell>
          <cell r="K393" t="str">
            <v>10</v>
          </cell>
          <cell r="L393" t="str">
            <v>23</v>
          </cell>
          <cell r="M393" t="str">
            <v>Y</v>
          </cell>
          <cell r="N393" t="str">
            <v/>
          </cell>
          <cell r="O393" t="str">
            <v/>
          </cell>
          <cell r="P393" t="str">
            <v>4</v>
          </cell>
          <cell r="Q393" t="str">
            <v>MNTH</v>
          </cell>
          <cell r="R393" t="str">
            <v>NONE</v>
          </cell>
        </row>
        <row r="394">
          <cell r="B394" t="str">
            <v>1594</v>
          </cell>
          <cell r="C394">
            <v>362</v>
          </cell>
          <cell r="D394" t="str">
            <v>DISTRICT BUYER III</v>
          </cell>
          <cell r="E394" t="str">
            <v>EXEMPT</v>
          </cell>
          <cell r="F394" t="str">
            <v>S</v>
          </cell>
          <cell r="G394">
            <v>240</v>
          </cell>
          <cell r="H394">
            <v>1111</v>
          </cell>
          <cell r="I394" t="str">
            <v>1403</v>
          </cell>
          <cell r="J394" t="str">
            <v>010</v>
          </cell>
          <cell r="K394" t="str">
            <v>19</v>
          </cell>
          <cell r="L394" t="str">
            <v>30</v>
          </cell>
          <cell r="M394" t="str">
            <v>Y</v>
          </cell>
          <cell r="N394" t="str">
            <v/>
          </cell>
          <cell r="O394" t="str">
            <v/>
          </cell>
          <cell r="P394" t="str">
            <v>4</v>
          </cell>
          <cell r="Q394" t="str">
            <v>MNTH</v>
          </cell>
          <cell r="R394" t="str">
            <v>NONE</v>
          </cell>
        </row>
        <row r="395">
          <cell r="B395" t="str">
            <v>1600</v>
          </cell>
          <cell r="C395">
            <v>320</v>
          </cell>
          <cell r="D395" t="str">
            <v>ACCOUNTANT I</v>
          </cell>
          <cell r="E395" t="str">
            <v>NON-EXEMPT</v>
          </cell>
          <cell r="F395" t="str">
            <v>H</v>
          </cell>
          <cell r="G395">
            <v>240</v>
          </cell>
          <cell r="H395">
            <v>1111</v>
          </cell>
          <cell r="I395" t="str">
            <v>0150</v>
          </cell>
          <cell r="J395" t="str">
            <v>010</v>
          </cell>
          <cell r="K395" t="str">
            <v>14</v>
          </cell>
          <cell r="L395" t="str">
            <v>25</v>
          </cell>
          <cell r="M395" t="str">
            <v>Y</v>
          </cell>
          <cell r="N395" t="str">
            <v/>
          </cell>
          <cell r="O395" t="str">
            <v/>
          </cell>
          <cell r="P395" t="str">
            <v>4</v>
          </cell>
          <cell r="Q395" t="str">
            <v>MNNE</v>
          </cell>
          <cell r="R395" t="str">
            <v>DAEO</v>
          </cell>
        </row>
        <row r="396">
          <cell r="B396" t="str">
            <v>1601</v>
          </cell>
          <cell r="C396">
            <v>320</v>
          </cell>
          <cell r="D396" t="str">
            <v>ACCOUNTANT II</v>
          </cell>
          <cell r="E396" t="str">
            <v>NON-EXEMPT</v>
          </cell>
          <cell r="F396" t="str">
            <v>H</v>
          </cell>
          <cell r="G396">
            <v>240</v>
          </cell>
          <cell r="H396">
            <v>1111</v>
          </cell>
          <cell r="I396" t="str">
            <v>0150</v>
          </cell>
          <cell r="J396" t="str">
            <v>010</v>
          </cell>
          <cell r="K396" t="str">
            <v>22</v>
          </cell>
          <cell r="L396" t="str">
            <v>33</v>
          </cell>
          <cell r="M396" t="str">
            <v>Y</v>
          </cell>
          <cell r="N396" t="str">
            <v/>
          </cell>
          <cell r="O396" t="str">
            <v/>
          </cell>
          <cell r="P396" t="str">
            <v>4</v>
          </cell>
          <cell r="Q396" t="str">
            <v>MNNE</v>
          </cell>
          <cell r="R396" t="str">
            <v>DAEO</v>
          </cell>
        </row>
        <row r="397">
          <cell r="B397" t="str">
            <v>1602</v>
          </cell>
          <cell r="C397">
            <v>320</v>
          </cell>
          <cell r="D397" t="str">
            <v>ACCOUNTING TECHNICIAN I</v>
          </cell>
          <cell r="E397" t="str">
            <v>NON-EXEMPT</v>
          </cell>
          <cell r="F397" t="str">
            <v>H</v>
          </cell>
          <cell r="G397">
            <v>240</v>
          </cell>
          <cell r="H397">
            <v>1111</v>
          </cell>
          <cell r="I397" t="str">
            <v>0150</v>
          </cell>
          <cell r="J397" t="str">
            <v>010</v>
          </cell>
          <cell r="K397" t="str">
            <v>14</v>
          </cell>
          <cell r="L397" t="str">
            <v>25</v>
          </cell>
          <cell r="M397" t="str">
            <v>Y</v>
          </cell>
          <cell r="N397" t="str">
            <v/>
          </cell>
          <cell r="O397" t="str">
            <v/>
          </cell>
          <cell r="P397" t="str">
            <v>4</v>
          </cell>
          <cell r="Q397" t="str">
            <v>MNNE</v>
          </cell>
          <cell r="R397" t="str">
            <v>DAEO</v>
          </cell>
        </row>
        <row r="398">
          <cell r="B398" t="str">
            <v>1603</v>
          </cell>
          <cell r="C398">
            <v>320</v>
          </cell>
          <cell r="D398" t="str">
            <v>ACCOUNTING TECHNICIAN II</v>
          </cell>
          <cell r="E398" t="str">
            <v>NON-EXEMPT</v>
          </cell>
          <cell r="F398" t="str">
            <v>H</v>
          </cell>
          <cell r="G398">
            <v>240</v>
          </cell>
          <cell r="H398">
            <v>1111</v>
          </cell>
          <cell r="I398" t="str">
            <v>0150</v>
          </cell>
          <cell r="J398" t="str">
            <v>010</v>
          </cell>
          <cell r="K398" t="str">
            <v>22</v>
          </cell>
          <cell r="L398" t="str">
            <v>33</v>
          </cell>
          <cell r="M398" t="str">
            <v>Y</v>
          </cell>
          <cell r="N398" t="str">
            <v/>
          </cell>
          <cell r="O398" t="str">
            <v/>
          </cell>
          <cell r="P398" t="str">
            <v>4</v>
          </cell>
          <cell r="Q398" t="str">
            <v>MNNE</v>
          </cell>
          <cell r="R398" t="str">
            <v>DAEO</v>
          </cell>
        </row>
        <row r="399">
          <cell r="B399" t="str">
            <v>1610</v>
          </cell>
          <cell r="C399">
            <v>501</v>
          </cell>
          <cell r="D399" t="str">
            <v>BOOKKEEPER I</v>
          </cell>
          <cell r="E399" t="str">
            <v>NON-EXEMPT</v>
          </cell>
          <cell r="F399" t="str">
            <v>H</v>
          </cell>
          <cell r="G399">
            <v>220</v>
          </cell>
          <cell r="H399">
            <v>1111</v>
          </cell>
          <cell r="I399" t="str">
            <v>0150</v>
          </cell>
          <cell r="J399" t="str">
            <v>010</v>
          </cell>
          <cell r="K399" t="str">
            <v>12</v>
          </cell>
          <cell r="L399" t="str">
            <v>23</v>
          </cell>
          <cell r="M399" t="str">
            <v>Y</v>
          </cell>
          <cell r="N399" t="str">
            <v>JSHARE</v>
          </cell>
          <cell r="O399" t="str">
            <v/>
          </cell>
          <cell r="P399" t="str">
            <v>4</v>
          </cell>
          <cell r="Q399" t="str">
            <v>MNNE</v>
          </cell>
          <cell r="R399" t="str">
            <v>DAEO</v>
          </cell>
        </row>
        <row r="400">
          <cell r="B400" t="str">
            <v>1610</v>
          </cell>
          <cell r="C400">
            <v>501</v>
          </cell>
          <cell r="D400" t="str">
            <v>BOOKKEEPER I</v>
          </cell>
          <cell r="E400" t="str">
            <v>NON-EXEMPT</v>
          </cell>
          <cell r="F400" t="str">
            <v>H</v>
          </cell>
          <cell r="G400">
            <v>220</v>
          </cell>
          <cell r="H400">
            <v>1111</v>
          </cell>
          <cell r="I400" t="str">
            <v>0150</v>
          </cell>
          <cell r="J400" t="str">
            <v>010</v>
          </cell>
          <cell r="K400" t="str">
            <v>12</v>
          </cell>
          <cell r="L400" t="str">
            <v>23</v>
          </cell>
          <cell r="M400" t="str">
            <v>Y</v>
          </cell>
          <cell r="N400" t="str">
            <v/>
          </cell>
          <cell r="O400" t="str">
            <v/>
          </cell>
          <cell r="P400" t="str">
            <v>4</v>
          </cell>
          <cell r="Q400" t="str">
            <v>MNNE</v>
          </cell>
          <cell r="R400" t="str">
            <v>DAEO</v>
          </cell>
        </row>
        <row r="401">
          <cell r="B401" t="str">
            <v>1611</v>
          </cell>
          <cell r="C401">
            <v>501</v>
          </cell>
          <cell r="D401" t="str">
            <v>BOOKKEEPER I</v>
          </cell>
          <cell r="E401" t="str">
            <v>NON-EXEMPT</v>
          </cell>
          <cell r="F401" t="str">
            <v>H</v>
          </cell>
          <cell r="G401">
            <v>240</v>
          </cell>
          <cell r="H401">
            <v>1111</v>
          </cell>
          <cell r="I401" t="str">
            <v>0150</v>
          </cell>
          <cell r="J401" t="str">
            <v>010</v>
          </cell>
          <cell r="K401" t="str">
            <v>13</v>
          </cell>
          <cell r="L401" t="str">
            <v>23</v>
          </cell>
          <cell r="M401" t="str">
            <v>Y</v>
          </cell>
          <cell r="N401" t="str">
            <v/>
          </cell>
          <cell r="O401" t="str">
            <v/>
          </cell>
          <cell r="P401" t="str">
            <v>4</v>
          </cell>
          <cell r="Q401" t="str">
            <v>MNNE</v>
          </cell>
          <cell r="R401" t="str">
            <v>DAEO</v>
          </cell>
        </row>
        <row r="402">
          <cell r="B402" t="str">
            <v>1612</v>
          </cell>
          <cell r="C402">
            <v>501</v>
          </cell>
          <cell r="D402" t="str">
            <v>BOOKKEEPER II</v>
          </cell>
          <cell r="E402" t="str">
            <v>NON-EXEMPT</v>
          </cell>
          <cell r="F402" t="str">
            <v>H</v>
          </cell>
          <cell r="G402">
            <v>240</v>
          </cell>
          <cell r="H402">
            <v>1111</v>
          </cell>
          <cell r="I402" t="str">
            <v>0150</v>
          </cell>
          <cell r="J402" t="str">
            <v>010</v>
          </cell>
          <cell r="K402" t="str">
            <v>14</v>
          </cell>
          <cell r="L402" t="str">
            <v>25</v>
          </cell>
          <cell r="M402" t="str">
            <v>Y</v>
          </cell>
          <cell r="N402" t="str">
            <v/>
          </cell>
          <cell r="O402" t="str">
            <v/>
          </cell>
          <cell r="P402" t="str">
            <v>4</v>
          </cell>
          <cell r="Q402" t="str">
            <v>MNNE</v>
          </cell>
          <cell r="R402" t="str">
            <v>DAEO</v>
          </cell>
        </row>
        <row r="403">
          <cell r="B403" t="str">
            <v>1613</v>
          </cell>
          <cell r="C403">
            <v>501</v>
          </cell>
          <cell r="D403" t="str">
            <v>BOOKKEEPER II</v>
          </cell>
          <cell r="E403" t="str">
            <v>NON-EXEMPT</v>
          </cell>
          <cell r="F403" t="str">
            <v>H</v>
          </cell>
          <cell r="G403">
            <v>220</v>
          </cell>
          <cell r="H403">
            <v>1111</v>
          </cell>
          <cell r="I403" t="str">
            <v>0150</v>
          </cell>
          <cell r="J403" t="str">
            <v>010</v>
          </cell>
          <cell r="K403" t="str">
            <v>14</v>
          </cell>
          <cell r="L403" t="str">
            <v>25</v>
          </cell>
          <cell r="M403" t="str">
            <v>Y</v>
          </cell>
          <cell r="N403" t="str">
            <v/>
          </cell>
          <cell r="O403" t="str">
            <v/>
          </cell>
          <cell r="P403" t="str">
            <v>4</v>
          </cell>
          <cell r="Q403" t="str">
            <v>MNNE</v>
          </cell>
          <cell r="R403" t="str">
            <v>DAEO</v>
          </cell>
        </row>
        <row r="404">
          <cell r="B404" t="str">
            <v>1614</v>
          </cell>
          <cell r="C404">
            <v>501</v>
          </cell>
          <cell r="D404" t="str">
            <v>BOOKKEEPER II</v>
          </cell>
          <cell r="E404" t="str">
            <v>NON-EXEMPT</v>
          </cell>
          <cell r="F404" t="str">
            <v>H</v>
          </cell>
          <cell r="G404">
            <v>200</v>
          </cell>
          <cell r="H404">
            <v>1111</v>
          </cell>
          <cell r="I404" t="str">
            <v>0150</v>
          </cell>
          <cell r="J404" t="str">
            <v>010</v>
          </cell>
          <cell r="K404" t="str">
            <v>14</v>
          </cell>
          <cell r="L404" t="str">
            <v>25</v>
          </cell>
          <cell r="M404" t="str">
            <v>Y</v>
          </cell>
          <cell r="N404" t="str">
            <v/>
          </cell>
          <cell r="O404" t="str">
            <v/>
          </cell>
          <cell r="P404" t="str">
            <v>4</v>
          </cell>
          <cell r="Q404" t="str">
            <v>MNNE</v>
          </cell>
          <cell r="R404" t="str">
            <v>DAEO</v>
          </cell>
        </row>
        <row r="405">
          <cell r="B405" t="str">
            <v>1615</v>
          </cell>
          <cell r="C405">
            <v>0</v>
          </cell>
          <cell r="D405" t="str">
            <v>BOOKKEEPER II, HOURLY</v>
          </cell>
          <cell r="E405" t="str">
            <v>NON-EXEMPT</v>
          </cell>
          <cell r="F405" t="str">
            <v>H</v>
          </cell>
          <cell r="G405">
            <v>0</v>
          </cell>
          <cell r="H405">
            <v>1111</v>
          </cell>
          <cell r="I405" t="str">
            <v>0150</v>
          </cell>
          <cell r="J405" t="str">
            <v>010</v>
          </cell>
          <cell r="K405" t="str">
            <v>14</v>
          </cell>
          <cell r="L405" t="str">
            <v>25</v>
          </cell>
          <cell r="M405" t="str">
            <v>Y</v>
          </cell>
          <cell r="N405" t="str">
            <v/>
          </cell>
          <cell r="O405" t="str">
            <v/>
          </cell>
          <cell r="P405" t="str">
            <v>4</v>
          </cell>
          <cell r="Q405" t="str">
            <v>MPHP</v>
          </cell>
          <cell r="R405" t="str">
            <v>DAEO</v>
          </cell>
        </row>
        <row r="406">
          <cell r="B406" t="str">
            <v>1620</v>
          </cell>
          <cell r="C406">
            <v>506</v>
          </cell>
          <cell r="D406" t="str">
            <v>WAREHOUSE CLERK</v>
          </cell>
          <cell r="E406" t="str">
            <v>NON-EXEMPT</v>
          </cell>
          <cell r="F406" t="str">
            <v>H</v>
          </cell>
          <cell r="G406">
            <v>245</v>
          </cell>
          <cell r="H406">
            <v>1111</v>
          </cell>
          <cell r="I406" t="str">
            <v>0840</v>
          </cell>
          <cell r="J406" t="str">
            <v>245</v>
          </cell>
          <cell r="K406" t="str">
            <v>1</v>
          </cell>
          <cell r="L406" t="str">
            <v>10</v>
          </cell>
          <cell r="M406" t="str">
            <v>Y</v>
          </cell>
          <cell r="N406" t="str">
            <v/>
          </cell>
          <cell r="O406" t="str">
            <v/>
          </cell>
          <cell r="P406" t="str">
            <v>4</v>
          </cell>
          <cell r="Q406" t="str">
            <v>MNNE</v>
          </cell>
          <cell r="R406" t="str">
            <v>GRND</v>
          </cell>
        </row>
        <row r="407">
          <cell r="B407" t="str">
            <v>1621</v>
          </cell>
          <cell r="C407">
            <v>506</v>
          </cell>
          <cell r="D407" t="str">
            <v>CLERK</v>
          </cell>
          <cell r="E407" t="str">
            <v>NON-EXEMPT</v>
          </cell>
          <cell r="F407" t="str">
            <v>H</v>
          </cell>
          <cell r="G407">
            <v>200</v>
          </cell>
          <cell r="H407">
            <v>1111</v>
          </cell>
          <cell r="I407" t="str">
            <v>0150</v>
          </cell>
          <cell r="J407" t="str">
            <v>010</v>
          </cell>
          <cell r="K407" t="str">
            <v>2</v>
          </cell>
          <cell r="L407" t="str">
            <v>8</v>
          </cell>
          <cell r="M407" t="str">
            <v>Y</v>
          </cell>
          <cell r="N407" t="str">
            <v/>
          </cell>
          <cell r="O407" t="str">
            <v/>
          </cell>
          <cell r="P407" t="str">
            <v>4</v>
          </cell>
          <cell r="Q407" t="str">
            <v>MNNE</v>
          </cell>
          <cell r="R407" t="str">
            <v>DAEO</v>
          </cell>
        </row>
        <row r="408">
          <cell r="B408" t="str">
            <v>1622</v>
          </cell>
          <cell r="C408">
            <v>506</v>
          </cell>
          <cell r="D408" t="str">
            <v>CLERK</v>
          </cell>
          <cell r="E408" t="str">
            <v>NON-EXEMPT</v>
          </cell>
          <cell r="F408" t="str">
            <v>H</v>
          </cell>
          <cell r="G408">
            <v>220</v>
          </cell>
          <cell r="H408">
            <v>1111</v>
          </cell>
          <cell r="I408" t="str">
            <v>0150</v>
          </cell>
          <cell r="J408" t="str">
            <v>010</v>
          </cell>
          <cell r="K408" t="str">
            <v>2</v>
          </cell>
          <cell r="L408" t="str">
            <v>8</v>
          </cell>
          <cell r="M408" t="str">
            <v>Y</v>
          </cell>
          <cell r="N408" t="str">
            <v/>
          </cell>
          <cell r="O408" t="str">
            <v/>
          </cell>
          <cell r="P408" t="str">
            <v>4</v>
          </cell>
          <cell r="Q408" t="str">
            <v>MNNE</v>
          </cell>
          <cell r="R408" t="str">
            <v>DAEO</v>
          </cell>
        </row>
        <row r="409">
          <cell r="B409" t="str">
            <v>1623</v>
          </cell>
          <cell r="C409">
            <v>506</v>
          </cell>
          <cell r="D409" t="str">
            <v>CLERK</v>
          </cell>
          <cell r="E409" t="str">
            <v>NON-EXEMPT</v>
          </cell>
          <cell r="F409" t="str">
            <v>H</v>
          </cell>
          <cell r="G409">
            <v>240</v>
          </cell>
          <cell r="H409">
            <v>1111</v>
          </cell>
          <cell r="I409" t="str">
            <v>0150</v>
          </cell>
          <cell r="J409" t="str">
            <v>010</v>
          </cell>
          <cell r="K409" t="str">
            <v>2</v>
          </cell>
          <cell r="L409" t="str">
            <v>8</v>
          </cell>
          <cell r="M409" t="str">
            <v>Y</v>
          </cell>
          <cell r="N409" t="str">
            <v/>
          </cell>
          <cell r="O409" t="str">
            <v/>
          </cell>
          <cell r="P409" t="str">
            <v>4</v>
          </cell>
          <cell r="Q409" t="str">
            <v>MNNE</v>
          </cell>
          <cell r="R409" t="str">
            <v>DAEO</v>
          </cell>
        </row>
        <row r="410">
          <cell r="B410" t="str">
            <v>1624</v>
          </cell>
          <cell r="C410">
            <v>506</v>
          </cell>
          <cell r="D410" t="str">
            <v>SECRETARY - HOURLY</v>
          </cell>
          <cell r="E410" t="str">
            <v>NON-EXEMPT</v>
          </cell>
          <cell r="F410" t="str">
            <v>H</v>
          </cell>
          <cell r="G410">
            <v>0</v>
          </cell>
          <cell r="H410">
            <v>1111</v>
          </cell>
          <cell r="I410" t="str">
            <v>0770R</v>
          </cell>
          <cell r="J410" t="str">
            <v>010</v>
          </cell>
          <cell r="K410" t="str">
            <v/>
          </cell>
          <cell r="L410" t="str">
            <v/>
          </cell>
          <cell r="M410" t="str">
            <v>Y</v>
          </cell>
          <cell r="N410" t="str">
            <v/>
          </cell>
          <cell r="O410" t="str">
            <v/>
          </cell>
          <cell r="P410" t="str">
            <v>4</v>
          </cell>
          <cell r="Q410" t="str">
            <v>MPHP</v>
          </cell>
          <cell r="R410" t="str">
            <v>DAEO</v>
          </cell>
        </row>
        <row r="411">
          <cell r="B411" t="str">
            <v>1625</v>
          </cell>
          <cell r="C411">
            <v>506</v>
          </cell>
          <cell r="D411" t="str">
            <v>SECRETARY - PART-TIME</v>
          </cell>
          <cell r="E411" t="str">
            <v>NON-EXEMPT</v>
          </cell>
          <cell r="F411" t="str">
            <v>H</v>
          </cell>
          <cell r="G411">
            <v>0</v>
          </cell>
          <cell r="H411">
            <v>1111</v>
          </cell>
          <cell r="I411" t="str">
            <v>0770R</v>
          </cell>
          <cell r="J411" t="str">
            <v>010</v>
          </cell>
          <cell r="K411" t="str">
            <v/>
          </cell>
          <cell r="L411" t="str">
            <v/>
          </cell>
          <cell r="M411" t="str">
            <v>Y</v>
          </cell>
          <cell r="N411" t="str">
            <v/>
          </cell>
          <cell r="O411" t="str">
            <v/>
          </cell>
          <cell r="P411" t="str">
            <v>4</v>
          </cell>
          <cell r="Q411" t="str">
            <v>MPHP</v>
          </cell>
          <cell r="R411" t="str">
            <v>DAEO</v>
          </cell>
        </row>
        <row r="412">
          <cell r="B412" t="str">
            <v>1626</v>
          </cell>
          <cell r="C412">
            <v>506</v>
          </cell>
          <cell r="D412" t="str">
            <v>COUNTER CLERK</v>
          </cell>
          <cell r="E412" t="str">
            <v>NON-EXEMPT</v>
          </cell>
          <cell r="F412" t="str">
            <v>H</v>
          </cell>
          <cell r="G412">
            <v>245</v>
          </cell>
          <cell r="H412">
            <v>1111</v>
          </cell>
          <cell r="I412" t="str">
            <v>0840</v>
          </cell>
          <cell r="J412" t="str">
            <v>245</v>
          </cell>
          <cell r="K412" t="str">
            <v>4</v>
          </cell>
          <cell r="L412" t="str">
            <v>15</v>
          </cell>
          <cell r="M412" t="str">
            <v>Y</v>
          </cell>
          <cell r="N412" t="str">
            <v/>
          </cell>
          <cell r="O412" t="str">
            <v/>
          </cell>
          <cell r="P412" t="str">
            <v>4</v>
          </cell>
          <cell r="Q412" t="str">
            <v>MNNE</v>
          </cell>
          <cell r="R412" t="str">
            <v>GRND</v>
          </cell>
        </row>
        <row r="413">
          <cell r="B413" t="str">
            <v>1627</v>
          </cell>
          <cell r="C413">
            <v>357</v>
          </cell>
          <cell r="D413" t="str">
            <v>DISPATCH II</v>
          </cell>
          <cell r="E413" t="str">
            <v>NON-EXEMPT</v>
          </cell>
          <cell r="F413" t="str">
            <v>H</v>
          </cell>
          <cell r="G413">
            <v>200</v>
          </cell>
          <cell r="H413">
            <v>1111</v>
          </cell>
          <cell r="I413" t="str">
            <v>0420</v>
          </cell>
          <cell r="J413" t="str">
            <v>010</v>
          </cell>
          <cell r="K413" t="str">
            <v>1</v>
          </cell>
          <cell r="L413" t="str">
            <v>7</v>
          </cell>
          <cell r="M413" t="str">
            <v>Y</v>
          </cell>
          <cell r="N413" t="str">
            <v/>
          </cell>
          <cell r="O413" t="str">
            <v/>
          </cell>
          <cell r="P413" t="str">
            <v>4</v>
          </cell>
          <cell r="Q413" t="str">
            <v>MNNE</v>
          </cell>
          <cell r="R413" t="str">
            <v>NONE</v>
          </cell>
        </row>
        <row r="414">
          <cell r="B414" t="str">
            <v>1628</v>
          </cell>
          <cell r="C414">
            <v>357</v>
          </cell>
          <cell r="D414" t="str">
            <v>DISPATCH I</v>
          </cell>
          <cell r="E414" t="str">
            <v>NON-EXEMPT</v>
          </cell>
          <cell r="F414" t="str">
            <v>H</v>
          </cell>
          <cell r="G414">
            <v>197</v>
          </cell>
          <cell r="H414">
            <v>1111</v>
          </cell>
          <cell r="I414" t="str">
            <v>0420</v>
          </cell>
          <cell r="J414" t="str">
            <v>020</v>
          </cell>
          <cell r="K414" t="str">
            <v>1</v>
          </cell>
          <cell r="L414" t="str">
            <v>7</v>
          </cell>
          <cell r="M414" t="str">
            <v>Y</v>
          </cell>
          <cell r="N414" t="str">
            <v/>
          </cell>
          <cell r="O414" t="str">
            <v/>
          </cell>
          <cell r="P414" t="str">
            <v>4</v>
          </cell>
          <cell r="Q414" t="str">
            <v>MNNE</v>
          </cell>
          <cell r="R414" t="str">
            <v>NONE</v>
          </cell>
        </row>
        <row r="415">
          <cell r="B415" t="str">
            <v>1630</v>
          </cell>
          <cell r="C415">
            <v>506</v>
          </cell>
          <cell r="D415" t="str">
            <v>INVENTORY DATA CLERK</v>
          </cell>
          <cell r="E415" t="str">
            <v>NON-EXEMPT</v>
          </cell>
          <cell r="F415" t="str">
            <v>H</v>
          </cell>
          <cell r="G415">
            <v>245</v>
          </cell>
          <cell r="H415">
            <v>1111</v>
          </cell>
          <cell r="I415" t="str">
            <v>0840</v>
          </cell>
          <cell r="J415" t="str">
            <v>245</v>
          </cell>
          <cell r="K415" t="str">
            <v>3</v>
          </cell>
          <cell r="L415" t="str">
            <v>14</v>
          </cell>
          <cell r="M415" t="str">
            <v>Y</v>
          </cell>
          <cell r="N415" t="str">
            <v/>
          </cell>
          <cell r="O415" t="str">
            <v/>
          </cell>
          <cell r="P415" t="str">
            <v>4</v>
          </cell>
          <cell r="Q415" t="str">
            <v>MNNE</v>
          </cell>
          <cell r="R415" t="str">
            <v>GRND</v>
          </cell>
        </row>
        <row r="416">
          <cell r="B416" t="str">
            <v>1631</v>
          </cell>
          <cell r="C416">
            <v>505</v>
          </cell>
          <cell r="D416" t="str">
            <v>MAIL &amp; DUPLICATING CLERK</v>
          </cell>
          <cell r="E416" t="str">
            <v>NON-EXEMPT</v>
          </cell>
          <cell r="F416" t="str">
            <v>H</v>
          </cell>
          <cell r="G416">
            <v>245</v>
          </cell>
          <cell r="H416">
            <v>1111</v>
          </cell>
          <cell r="I416" t="str">
            <v>0408</v>
          </cell>
          <cell r="J416" t="str">
            <v>245</v>
          </cell>
          <cell r="K416" t="str">
            <v>10</v>
          </cell>
          <cell r="L416" t="str">
            <v>21</v>
          </cell>
          <cell r="M416" t="str">
            <v>Y</v>
          </cell>
          <cell r="N416" t="str">
            <v/>
          </cell>
          <cell r="O416" t="str">
            <v/>
          </cell>
          <cell r="P416" t="str">
            <v>4</v>
          </cell>
          <cell r="Q416" t="str">
            <v>MNNE</v>
          </cell>
          <cell r="R416" t="str">
            <v>NONE</v>
          </cell>
        </row>
        <row r="417">
          <cell r="B417" t="str">
            <v>1641</v>
          </cell>
          <cell r="C417">
            <v>507</v>
          </cell>
          <cell r="D417" t="str">
            <v>SHIPPING &amp; RECEIVING CLERK</v>
          </cell>
          <cell r="E417" t="str">
            <v>NON-EXEMPT</v>
          </cell>
          <cell r="F417" t="str">
            <v>H</v>
          </cell>
          <cell r="G417">
            <v>245</v>
          </cell>
          <cell r="H417">
            <v>1111</v>
          </cell>
          <cell r="I417" t="str">
            <v>0840</v>
          </cell>
          <cell r="J417" t="str">
            <v>245</v>
          </cell>
          <cell r="K417" t="str">
            <v>1</v>
          </cell>
          <cell r="L417" t="str">
            <v>12</v>
          </cell>
          <cell r="M417" t="str">
            <v>Y</v>
          </cell>
          <cell r="N417" t="str">
            <v/>
          </cell>
          <cell r="O417" t="str">
            <v/>
          </cell>
          <cell r="P417" t="str">
            <v>4</v>
          </cell>
          <cell r="Q417" t="str">
            <v>MNNE</v>
          </cell>
          <cell r="R417" t="str">
            <v>GRND</v>
          </cell>
        </row>
        <row r="418">
          <cell r="B418" t="str">
            <v>1642</v>
          </cell>
          <cell r="C418">
            <v>506</v>
          </cell>
          <cell r="D418" t="str">
            <v>STOCKROOM CLERK</v>
          </cell>
          <cell r="E418" t="str">
            <v>NON-EXEMPT</v>
          </cell>
          <cell r="F418" t="str">
            <v>H</v>
          </cell>
          <cell r="G418">
            <v>245</v>
          </cell>
          <cell r="H418">
            <v>1111</v>
          </cell>
          <cell r="I418" t="str">
            <v>0408</v>
          </cell>
          <cell r="J418" t="str">
            <v>245</v>
          </cell>
          <cell r="K418" t="str">
            <v>10</v>
          </cell>
          <cell r="L418" t="str">
            <v>14</v>
          </cell>
          <cell r="M418" t="str">
            <v>Y</v>
          </cell>
          <cell r="N418" t="str">
            <v/>
          </cell>
          <cell r="O418" t="str">
            <v/>
          </cell>
          <cell r="P418" t="str">
            <v>4</v>
          </cell>
          <cell r="Q418" t="str">
            <v>MNNE</v>
          </cell>
          <cell r="R418" t="str">
            <v>NONE</v>
          </cell>
        </row>
        <row r="419">
          <cell r="B419" t="str">
            <v>1649</v>
          </cell>
          <cell r="C419">
            <v>612</v>
          </cell>
          <cell r="D419" t="str">
            <v>WAREHOUSE WORKER,TEMPORARY</v>
          </cell>
          <cell r="E419" t="str">
            <v>NON-EXEMPT</v>
          </cell>
          <cell r="F419" t="str">
            <v>H</v>
          </cell>
          <cell r="G419">
            <v>245</v>
          </cell>
          <cell r="H419">
            <v>1111</v>
          </cell>
          <cell r="I419" t="str">
            <v>0840</v>
          </cell>
          <cell r="J419" t="str">
            <v>245</v>
          </cell>
          <cell r="K419" t="str">
            <v>1</v>
          </cell>
          <cell r="L419" t="str">
            <v>8</v>
          </cell>
          <cell r="M419" t="str">
            <v>Y</v>
          </cell>
          <cell r="N419" t="str">
            <v/>
          </cell>
          <cell r="O419" t="str">
            <v/>
          </cell>
          <cell r="P419" t="str">
            <v>4</v>
          </cell>
          <cell r="Q419" t="str">
            <v>MNNE</v>
          </cell>
          <cell r="R419" t="str">
            <v>GRND</v>
          </cell>
        </row>
        <row r="420">
          <cell r="B420" t="str">
            <v>1650</v>
          </cell>
          <cell r="C420">
            <v>511</v>
          </cell>
          <cell r="D420" t="str">
            <v>WELCOME CENTER RECEPT</v>
          </cell>
          <cell r="E420" t="str">
            <v>NON-EXEMPT</v>
          </cell>
          <cell r="F420" t="str">
            <v>H</v>
          </cell>
          <cell r="G420">
            <v>240</v>
          </cell>
          <cell r="H420">
            <v>1111</v>
          </cell>
          <cell r="I420" t="str">
            <v>0150</v>
          </cell>
          <cell r="J420" t="str">
            <v>010</v>
          </cell>
          <cell r="K420" t="str">
            <v>8</v>
          </cell>
          <cell r="L420" t="str">
            <v>21</v>
          </cell>
          <cell r="M420" t="str">
            <v>Y</v>
          </cell>
          <cell r="N420" t="str">
            <v/>
          </cell>
          <cell r="O420" t="str">
            <v/>
          </cell>
          <cell r="P420" t="str">
            <v>4</v>
          </cell>
          <cell r="Q420" t="str">
            <v>MNNE</v>
          </cell>
          <cell r="R420" t="str">
            <v>DAEO</v>
          </cell>
        </row>
        <row r="421">
          <cell r="B421" t="str">
            <v>1651</v>
          </cell>
          <cell r="C421">
            <v>616</v>
          </cell>
          <cell r="D421" t="str">
            <v>WAREHOUSE WORKER II</v>
          </cell>
          <cell r="E421" t="str">
            <v>NON-EXEMPT</v>
          </cell>
          <cell r="F421" t="str">
            <v>H</v>
          </cell>
          <cell r="G421">
            <v>245</v>
          </cell>
          <cell r="H421">
            <v>1111</v>
          </cell>
          <cell r="I421" t="str">
            <v>0840</v>
          </cell>
          <cell r="J421" t="str">
            <v>245</v>
          </cell>
          <cell r="K421" t="str">
            <v>8</v>
          </cell>
          <cell r="L421" t="str">
            <v>17</v>
          </cell>
          <cell r="M421" t="str">
            <v>Y</v>
          </cell>
          <cell r="N421" t="str">
            <v/>
          </cell>
          <cell r="O421" t="str">
            <v/>
          </cell>
          <cell r="P421" t="str">
            <v>4</v>
          </cell>
          <cell r="Q421" t="str">
            <v>MNNE</v>
          </cell>
          <cell r="R421" t="str">
            <v>GRND</v>
          </cell>
        </row>
        <row r="422">
          <cell r="B422" t="str">
            <v>1652</v>
          </cell>
          <cell r="C422">
            <v>106</v>
          </cell>
          <cell r="D422" t="str">
            <v>ADMINISTRATIVE ASST, DSA</v>
          </cell>
          <cell r="E422" t="str">
            <v>NON-EXEMPT</v>
          </cell>
          <cell r="F422" t="str">
            <v>H</v>
          </cell>
          <cell r="G422">
            <v>237</v>
          </cell>
          <cell r="H422">
            <v>1111</v>
          </cell>
          <cell r="I422" t="str">
            <v>0403</v>
          </cell>
          <cell r="J422" t="str">
            <v>240</v>
          </cell>
          <cell r="K422" t="str">
            <v>12</v>
          </cell>
          <cell r="L422" t="str">
            <v>22</v>
          </cell>
          <cell r="M422" t="str">
            <v>Y</v>
          </cell>
          <cell r="N422" t="str">
            <v/>
          </cell>
          <cell r="O422" t="str">
            <v/>
          </cell>
          <cell r="P422" t="str">
            <v>4</v>
          </cell>
          <cell r="Q422" t="str">
            <v>MNNE</v>
          </cell>
          <cell r="R422" t="str">
            <v>NONE</v>
          </cell>
        </row>
        <row r="423">
          <cell r="B423" t="str">
            <v>1653</v>
          </cell>
          <cell r="C423">
            <v>506</v>
          </cell>
          <cell r="D423" t="str">
            <v>INVENTORY CLERK</v>
          </cell>
          <cell r="E423" t="str">
            <v>NON-EXEMPT</v>
          </cell>
          <cell r="F423" t="str">
            <v>H</v>
          </cell>
          <cell r="G423">
            <v>245</v>
          </cell>
          <cell r="H423">
            <v>1111</v>
          </cell>
          <cell r="I423" t="str">
            <v>0840</v>
          </cell>
          <cell r="J423" t="str">
            <v>245</v>
          </cell>
          <cell r="K423" t="str">
            <v>3</v>
          </cell>
          <cell r="L423" t="str">
            <v>14</v>
          </cell>
          <cell r="M423" t="str">
            <v>Y</v>
          </cell>
          <cell r="N423" t="str">
            <v/>
          </cell>
          <cell r="O423" t="str">
            <v/>
          </cell>
          <cell r="P423" t="str">
            <v>4</v>
          </cell>
          <cell r="Q423" t="str">
            <v>MNNE</v>
          </cell>
          <cell r="R423" t="str">
            <v>GRND</v>
          </cell>
        </row>
        <row r="424">
          <cell r="B424" t="str">
            <v>1660</v>
          </cell>
          <cell r="C424">
            <v>506</v>
          </cell>
          <cell r="D424" t="str">
            <v>CLERICAL-SUMMER LITERACY</v>
          </cell>
          <cell r="E424" t="str">
            <v>NON-EXEMPT</v>
          </cell>
          <cell r="F424" t="str">
            <v>H</v>
          </cell>
          <cell r="G424">
            <v>0</v>
          </cell>
          <cell r="H424">
            <v>1111</v>
          </cell>
          <cell r="I424" t="str">
            <v>0530R</v>
          </cell>
          <cell r="J424" t="str">
            <v>010</v>
          </cell>
          <cell r="K424" t="str">
            <v/>
          </cell>
          <cell r="L424" t="str">
            <v/>
          </cell>
          <cell r="M424" t="str">
            <v>Y</v>
          </cell>
          <cell r="N424" t="str">
            <v/>
          </cell>
          <cell r="O424" t="str">
            <v/>
          </cell>
          <cell r="P424" t="str">
            <v>4</v>
          </cell>
          <cell r="Q424" t="str">
            <v>MPHP</v>
          </cell>
          <cell r="R424" t="str">
            <v>NONE</v>
          </cell>
        </row>
        <row r="425">
          <cell r="B425" t="str">
            <v>1661</v>
          </cell>
          <cell r="C425">
            <v>506</v>
          </cell>
          <cell r="D425" t="str">
            <v>CLERICAL, SPC ASSGN SUMMER</v>
          </cell>
          <cell r="E425" t="str">
            <v>NON-EXEMPT</v>
          </cell>
          <cell r="F425" t="str">
            <v>H</v>
          </cell>
          <cell r="G425">
            <v>0</v>
          </cell>
          <cell r="H425">
            <v>1111</v>
          </cell>
          <cell r="I425" t="str">
            <v>0530R</v>
          </cell>
          <cell r="J425" t="str">
            <v>010</v>
          </cell>
          <cell r="K425" t="str">
            <v/>
          </cell>
          <cell r="L425" t="str">
            <v/>
          </cell>
          <cell r="M425" t="str">
            <v>Y</v>
          </cell>
          <cell r="N425" t="str">
            <v/>
          </cell>
          <cell r="O425" t="str">
            <v/>
          </cell>
          <cell r="P425" t="str">
            <v>4</v>
          </cell>
          <cell r="Q425" t="str">
            <v>MPHP</v>
          </cell>
          <cell r="R425" t="str">
            <v>NONE</v>
          </cell>
        </row>
        <row r="426">
          <cell r="B426" t="str">
            <v>1662</v>
          </cell>
          <cell r="C426">
            <v>633</v>
          </cell>
          <cell r="D426" t="str">
            <v>CLERICAL SPECIAL ASSIGNMENT</v>
          </cell>
          <cell r="E426" t="str">
            <v>NON-EXEMPT</v>
          </cell>
          <cell r="F426" t="str">
            <v>H</v>
          </cell>
          <cell r="G426">
            <v>0</v>
          </cell>
          <cell r="H426">
            <v>1111</v>
          </cell>
          <cell r="I426" t="str">
            <v>0150</v>
          </cell>
          <cell r="J426" t="str">
            <v>020</v>
          </cell>
          <cell r="K426" t="str">
            <v>15</v>
          </cell>
          <cell r="L426" t="str">
            <v>19</v>
          </cell>
          <cell r="M426" t="str">
            <v>Y</v>
          </cell>
          <cell r="N426" t="str">
            <v/>
          </cell>
          <cell r="O426" t="str">
            <v/>
          </cell>
          <cell r="P426" t="str">
            <v>4</v>
          </cell>
          <cell r="Q426" t="str">
            <v>MPHP</v>
          </cell>
          <cell r="R426" t="str">
            <v>DAEO</v>
          </cell>
        </row>
        <row r="427">
          <cell r="B427" t="str">
            <v>1663</v>
          </cell>
          <cell r="C427">
            <v>357</v>
          </cell>
          <cell r="D427" t="str">
            <v>DISPATCH II</v>
          </cell>
          <cell r="E427" t="str">
            <v>NON-EXEMPT</v>
          </cell>
          <cell r="F427" t="str">
            <v>H</v>
          </cell>
          <cell r="G427">
            <v>245</v>
          </cell>
          <cell r="H427">
            <v>1111</v>
          </cell>
          <cell r="I427" t="str">
            <v>0421</v>
          </cell>
          <cell r="J427" t="str">
            <v>050</v>
          </cell>
          <cell r="K427" t="str">
            <v>1</v>
          </cell>
          <cell r="L427" t="str">
            <v>7</v>
          </cell>
          <cell r="M427" t="str">
            <v>Y</v>
          </cell>
          <cell r="N427" t="str">
            <v/>
          </cell>
          <cell r="O427" t="str">
            <v/>
          </cell>
          <cell r="P427" t="str">
            <v>4</v>
          </cell>
          <cell r="Q427" t="str">
            <v>MNNE</v>
          </cell>
          <cell r="R427" t="str">
            <v>NONE</v>
          </cell>
        </row>
        <row r="428">
          <cell r="B428" t="str">
            <v>1664</v>
          </cell>
          <cell r="C428">
            <v>357</v>
          </cell>
          <cell r="D428" t="str">
            <v>DISPATCH I</v>
          </cell>
          <cell r="E428" t="str">
            <v>NON-EXEMPT</v>
          </cell>
          <cell r="F428" t="str">
            <v>H</v>
          </cell>
          <cell r="G428">
            <v>242</v>
          </cell>
          <cell r="H428">
            <v>1111</v>
          </cell>
          <cell r="I428" t="str">
            <v>0421</v>
          </cell>
          <cell r="J428" t="str">
            <v>060</v>
          </cell>
          <cell r="K428" t="str">
            <v>1</v>
          </cell>
          <cell r="L428" t="str">
            <v>7</v>
          </cell>
          <cell r="M428" t="str">
            <v>Y</v>
          </cell>
          <cell r="N428" t="str">
            <v/>
          </cell>
          <cell r="O428" t="str">
            <v/>
          </cell>
          <cell r="P428" t="str">
            <v>4</v>
          </cell>
          <cell r="Q428" t="str">
            <v>MNNE</v>
          </cell>
          <cell r="R428" t="str">
            <v>NONE</v>
          </cell>
        </row>
        <row r="429">
          <cell r="B429" t="str">
            <v>1670</v>
          </cell>
          <cell r="C429">
            <v>322</v>
          </cell>
          <cell r="D429" t="str">
            <v>ADMIN ASST-COMM PRTN PROG</v>
          </cell>
          <cell r="E429" t="str">
            <v>NON-EXEMPT</v>
          </cell>
          <cell r="F429" t="str">
            <v>H</v>
          </cell>
          <cell r="G429">
            <v>240</v>
          </cell>
          <cell r="H429">
            <v>1111</v>
          </cell>
          <cell r="I429" t="str">
            <v>0408</v>
          </cell>
          <cell r="J429" t="str">
            <v>240</v>
          </cell>
          <cell r="K429" t="str">
            <v>22</v>
          </cell>
          <cell r="L429" t="str">
            <v>34</v>
          </cell>
          <cell r="M429" t="str">
            <v>Y</v>
          </cell>
          <cell r="N429" t="str">
            <v/>
          </cell>
          <cell r="O429" t="str">
            <v/>
          </cell>
          <cell r="P429" t="str">
            <v>4</v>
          </cell>
          <cell r="Q429" t="str">
            <v>MNNE</v>
          </cell>
          <cell r="R429" t="str">
            <v>NONE</v>
          </cell>
        </row>
        <row r="430">
          <cell r="B430" t="str">
            <v>1671</v>
          </cell>
          <cell r="C430">
            <v>322</v>
          </cell>
          <cell r="D430" t="str">
            <v>ADMIN ASSISTANT/MOET</v>
          </cell>
          <cell r="E430" t="str">
            <v>NON-EXEMPT</v>
          </cell>
          <cell r="F430" t="str">
            <v>H</v>
          </cell>
          <cell r="G430">
            <v>237</v>
          </cell>
          <cell r="H430">
            <v>1111</v>
          </cell>
          <cell r="I430" t="str">
            <v>0408</v>
          </cell>
          <cell r="J430" t="str">
            <v>240</v>
          </cell>
          <cell r="K430" t="str">
            <v>22</v>
          </cell>
          <cell r="L430" t="str">
            <v>22</v>
          </cell>
          <cell r="M430" t="str">
            <v>Y</v>
          </cell>
          <cell r="N430" t="str">
            <v/>
          </cell>
          <cell r="O430" t="str">
            <v/>
          </cell>
          <cell r="P430" t="str">
            <v>4</v>
          </cell>
          <cell r="Q430" t="str">
            <v>MNNE</v>
          </cell>
          <cell r="R430" t="str">
            <v>NONE</v>
          </cell>
        </row>
        <row r="431">
          <cell r="B431" t="str">
            <v>1673</v>
          </cell>
          <cell r="C431">
            <v>506</v>
          </cell>
          <cell r="D431" t="str">
            <v>INVENTORY DATA SPECIALIST</v>
          </cell>
          <cell r="E431" t="str">
            <v>NON-EXEMPT</v>
          </cell>
          <cell r="F431" t="str">
            <v>H</v>
          </cell>
          <cell r="G431">
            <v>245</v>
          </cell>
          <cell r="H431">
            <v>1111</v>
          </cell>
          <cell r="I431" t="str">
            <v>0840</v>
          </cell>
          <cell r="J431" t="str">
            <v>245</v>
          </cell>
          <cell r="K431" t="str">
            <v>9</v>
          </cell>
          <cell r="L431" t="str">
            <v>18</v>
          </cell>
          <cell r="M431" t="str">
            <v>Y</v>
          </cell>
          <cell r="N431" t="str">
            <v/>
          </cell>
          <cell r="O431" t="str">
            <v/>
          </cell>
          <cell r="P431" t="str">
            <v>4</v>
          </cell>
          <cell r="Q431" t="str">
            <v>MNNE</v>
          </cell>
          <cell r="R431" t="str">
            <v>GRND</v>
          </cell>
        </row>
        <row r="432">
          <cell r="B432" t="str">
            <v>1674</v>
          </cell>
          <cell r="C432">
            <v>507</v>
          </cell>
          <cell r="D432" t="str">
            <v>PARTS/TOOL RM/COUNTR CLERK</v>
          </cell>
          <cell r="E432" t="str">
            <v>NON-EXEMPT</v>
          </cell>
          <cell r="F432" t="str">
            <v>H</v>
          </cell>
          <cell r="G432">
            <v>245</v>
          </cell>
          <cell r="H432">
            <v>1111</v>
          </cell>
          <cell r="I432" t="str">
            <v>0905</v>
          </cell>
          <cell r="J432" t="str">
            <v>245</v>
          </cell>
          <cell r="K432" t="str">
            <v>4</v>
          </cell>
          <cell r="L432" t="str">
            <v>15</v>
          </cell>
          <cell r="M432" t="str">
            <v>Y</v>
          </cell>
          <cell r="N432" t="str">
            <v/>
          </cell>
          <cell r="O432" t="str">
            <v/>
          </cell>
          <cell r="P432" t="str">
            <v>4</v>
          </cell>
          <cell r="Q432" t="str">
            <v>MNNE</v>
          </cell>
          <cell r="R432" t="str">
            <v>AMLG</v>
          </cell>
        </row>
        <row r="433">
          <cell r="B433" t="str">
            <v>1675</v>
          </cell>
          <cell r="C433">
            <v>616</v>
          </cell>
          <cell r="D433" t="str">
            <v>SUPPLY CLERK</v>
          </cell>
          <cell r="E433" t="str">
            <v>NON-EXEMPT</v>
          </cell>
          <cell r="F433" t="str">
            <v>H</v>
          </cell>
          <cell r="G433">
            <v>240</v>
          </cell>
          <cell r="H433">
            <v>1111</v>
          </cell>
          <cell r="I433" t="str">
            <v>0150</v>
          </cell>
          <cell r="J433" t="str">
            <v>010</v>
          </cell>
          <cell r="K433" t="str">
            <v>13</v>
          </cell>
          <cell r="L433" t="str">
            <v>24</v>
          </cell>
          <cell r="M433" t="str">
            <v>Y</v>
          </cell>
          <cell r="N433" t="str">
            <v/>
          </cell>
          <cell r="O433" t="str">
            <v/>
          </cell>
          <cell r="P433" t="str">
            <v>4</v>
          </cell>
          <cell r="Q433" t="str">
            <v>MNNE</v>
          </cell>
          <cell r="R433" t="str">
            <v>DAEO</v>
          </cell>
        </row>
        <row r="434">
          <cell r="B434" t="str">
            <v>1680</v>
          </cell>
          <cell r="C434">
            <v>506</v>
          </cell>
          <cell r="D434" t="str">
            <v>CLASSIFIELD PERSONNEL</v>
          </cell>
          <cell r="E434" t="str">
            <v>NON-EXEMPT</v>
          </cell>
          <cell r="F434" t="str">
            <v>H</v>
          </cell>
          <cell r="G434">
            <v>0</v>
          </cell>
          <cell r="H434">
            <v>1111</v>
          </cell>
          <cell r="I434" t="str">
            <v>0520R</v>
          </cell>
          <cell r="J434" t="str">
            <v>010</v>
          </cell>
          <cell r="K434" t="str">
            <v/>
          </cell>
          <cell r="L434" t="str">
            <v/>
          </cell>
          <cell r="M434" t="str">
            <v>Y</v>
          </cell>
          <cell r="N434" t="str">
            <v/>
          </cell>
          <cell r="O434" t="str">
            <v/>
          </cell>
          <cell r="P434" t="str">
            <v>4</v>
          </cell>
          <cell r="Q434" t="str">
            <v>MPHP</v>
          </cell>
          <cell r="R434" t="str">
            <v>NONE</v>
          </cell>
        </row>
        <row r="435">
          <cell r="B435" t="str">
            <v>1681</v>
          </cell>
          <cell r="C435">
            <v>506</v>
          </cell>
          <cell r="D435" t="str">
            <v>TEMP TRANSCRIPT EVALUATOR</v>
          </cell>
          <cell r="E435" t="str">
            <v>NON-EXEMPT</v>
          </cell>
          <cell r="F435" t="str">
            <v>H</v>
          </cell>
          <cell r="G435">
            <v>0</v>
          </cell>
          <cell r="H435">
            <v>1111</v>
          </cell>
          <cell r="I435" t="str">
            <v>0520R</v>
          </cell>
          <cell r="J435" t="str">
            <v>010</v>
          </cell>
          <cell r="K435" t="str">
            <v/>
          </cell>
          <cell r="L435" t="str">
            <v/>
          </cell>
          <cell r="M435" t="str">
            <v>Y</v>
          </cell>
          <cell r="N435" t="str">
            <v/>
          </cell>
          <cell r="O435" t="str">
            <v/>
          </cell>
          <cell r="P435" t="str">
            <v>3</v>
          </cell>
          <cell r="Q435" t="str">
            <v>SMHP</v>
          </cell>
          <cell r="R435" t="str">
            <v>NONE</v>
          </cell>
        </row>
        <row r="436">
          <cell r="B436" t="str">
            <v>1692</v>
          </cell>
          <cell r="C436">
            <v>363</v>
          </cell>
          <cell r="D436" t="str">
            <v>SUMMIT SUPPORT REP</v>
          </cell>
          <cell r="E436" t="str">
            <v>NON-EXEMPT</v>
          </cell>
          <cell r="F436" t="str">
            <v>H</v>
          </cell>
          <cell r="G436">
            <v>237</v>
          </cell>
          <cell r="H436">
            <v>1111</v>
          </cell>
          <cell r="I436" t="str">
            <v>0403</v>
          </cell>
          <cell r="J436" t="str">
            <v>240</v>
          </cell>
          <cell r="K436" t="str">
            <v>9</v>
          </cell>
          <cell r="L436" t="str">
            <v>14</v>
          </cell>
          <cell r="M436" t="str">
            <v>Y</v>
          </cell>
          <cell r="N436" t="str">
            <v/>
          </cell>
          <cell r="O436" t="str">
            <v/>
          </cell>
          <cell r="P436" t="str">
            <v>4</v>
          </cell>
          <cell r="Q436" t="str">
            <v>MNNE</v>
          </cell>
          <cell r="R436" t="str">
            <v>NONE</v>
          </cell>
        </row>
        <row r="437">
          <cell r="B437" t="str">
            <v>1693</v>
          </cell>
          <cell r="C437">
            <v>630</v>
          </cell>
          <cell r="D437" t="str">
            <v>TRANSPORTATION TRAINEE</v>
          </cell>
          <cell r="E437" t="str">
            <v>NON-EXEMPT</v>
          </cell>
          <cell r="F437" t="str">
            <v>H</v>
          </cell>
          <cell r="G437">
            <v>0</v>
          </cell>
          <cell r="H437">
            <v>1111</v>
          </cell>
          <cell r="I437" t="str">
            <v>0520R</v>
          </cell>
          <cell r="J437" t="str">
            <v>010</v>
          </cell>
          <cell r="K437" t="str">
            <v/>
          </cell>
          <cell r="L437" t="str">
            <v/>
          </cell>
          <cell r="M437" t="str">
            <v>Y</v>
          </cell>
          <cell r="N437" t="str">
            <v/>
          </cell>
          <cell r="O437" t="str">
            <v/>
          </cell>
          <cell r="P437" t="str">
            <v>4</v>
          </cell>
          <cell r="Q437" t="str">
            <v>MNNE</v>
          </cell>
          <cell r="R437" t="str">
            <v>AMLG</v>
          </cell>
        </row>
        <row r="438">
          <cell r="B438" t="str">
            <v>1702</v>
          </cell>
          <cell r="C438">
            <v>506</v>
          </cell>
          <cell r="D438" t="str">
            <v>SECRETARY I</v>
          </cell>
          <cell r="E438" t="str">
            <v>NON-EXEMPT</v>
          </cell>
          <cell r="F438" t="str">
            <v>H</v>
          </cell>
          <cell r="G438">
            <v>220</v>
          </cell>
          <cell r="H438">
            <v>1111</v>
          </cell>
          <cell r="I438" t="str">
            <v>0150</v>
          </cell>
          <cell r="J438" t="str">
            <v>010</v>
          </cell>
          <cell r="K438" t="str">
            <v>12</v>
          </cell>
          <cell r="L438" t="str">
            <v>21</v>
          </cell>
          <cell r="M438" t="str">
            <v>Y</v>
          </cell>
          <cell r="N438" t="str">
            <v/>
          </cell>
          <cell r="O438" t="str">
            <v/>
          </cell>
          <cell r="P438" t="str">
            <v>4</v>
          </cell>
          <cell r="Q438" t="str">
            <v>MNNE</v>
          </cell>
          <cell r="R438" t="str">
            <v>DAEO</v>
          </cell>
        </row>
        <row r="439">
          <cell r="B439" t="str">
            <v>1702</v>
          </cell>
          <cell r="C439">
            <v>506</v>
          </cell>
          <cell r="D439" t="str">
            <v>SECRETARY I</v>
          </cell>
          <cell r="E439" t="str">
            <v>NON-EXEMPT</v>
          </cell>
          <cell r="F439" t="str">
            <v>H</v>
          </cell>
          <cell r="G439">
            <v>220</v>
          </cell>
          <cell r="H439">
            <v>1111</v>
          </cell>
          <cell r="I439" t="str">
            <v>0150</v>
          </cell>
          <cell r="J439" t="str">
            <v>010</v>
          </cell>
          <cell r="K439" t="str">
            <v>12</v>
          </cell>
          <cell r="L439" t="str">
            <v>21</v>
          </cell>
          <cell r="M439" t="str">
            <v>Y</v>
          </cell>
          <cell r="N439" t="str">
            <v>JSHARE</v>
          </cell>
          <cell r="O439" t="str">
            <v/>
          </cell>
          <cell r="P439" t="str">
            <v>4</v>
          </cell>
          <cell r="Q439" t="str">
            <v>MNNE</v>
          </cell>
          <cell r="R439" t="str">
            <v>DAEO</v>
          </cell>
        </row>
        <row r="440">
          <cell r="B440" t="str">
            <v>1703</v>
          </cell>
          <cell r="C440">
            <v>506</v>
          </cell>
          <cell r="D440" t="str">
            <v>SECRETARY I</v>
          </cell>
          <cell r="E440" t="str">
            <v>NON-EXEMPT</v>
          </cell>
          <cell r="F440" t="str">
            <v>H</v>
          </cell>
          <cell r="G440">
            <v>0</v>
          </cell>
          <cell r="H440">
            <v>1111</v>
          </cell>
          <cell r="I440" t="str">
            <v>0150</v>
          </cell>
          <cell r="J440" t="str">
            <v>020</v>
          </cell>
          <cell r="K440" t="str">
            <v>12</v>
          </cell>
          <cell r="L440" t="str">
            <v>21</v>
          </cell>
          <cell r="M440" t="str">
            <v>Y</v>
          </cell>
          <cell r="N440" t="str">
            <v/>
          </cell>
          <cell r="O440" t="str">
            <v/>
          </cell>
          <cell r="P440" t="str">
            <v>4</v>
          </cell>
          <cell r="Q440" t="str">
            <v>MPHP</v>
          </cell>
          <cell r="R440" t="str">
            <v>DAEO</v>
          </cell>
        </row>
        <row r="441">
          <cell r="B441" t="str">
            <v>1704</v>
          </cell>
          <cell r="C441">
            <v>506</v>
          </cell>
          <cell r="D441" t="str">
            <v>SECRETARY II</v>
          </cell>
          <cell r="E441" t="str">
            <v>NON-EXEMPT</v>
          </cell>
          <cell r="F441" t="str">
            <v>H</v>
          </cell>
          <cell r="G441">
            <v>220</v>
          </cell>
          <cell r="H441">
            <v>1111</v>
          </cell>
          <cell r="I441" t="str">
            <v>0150</v>
          </cell>
          <cell r="J441" t="str">
            <v>010</v>
          </cell>
          <cell r="K441" t="str">
            <v>16</v>
          </cell>
          <cell r="L441" t="str">
            <v>26</v>
          </cell>
          <cell r="M441" t="str">
            <v>Y</v>
          </cell>
          <cell r="N441" t="str">
            <v/>
          </cell>
          <cell r="O441" t="str">
            <v/>
          </cell>
          <cell r="P441" t="str">
            <v>4</v>
          </cell>
          <cell r="Q441" t="str">
            <v>MNNE</v>
          </cell>
          <cell r="R441" t="str">
            <v>DAEO</v>
          </cell>
        </row>
        <row r="442">
          <cell r="B442" t="str">
            <v>1705</v>
          </cell>
          <cell r="C442">
            <v>506</v>
          </cell>
          <cell r="D442" t="str">
            <v>SECRETARY II</v>
          </cell>
          <cell r="E442" t="str">
            <v>NON-EXEMPT</v>
          </cell>
          <cell r="F442" t="str">
            <v>H</v>
          </cell>
          <cell r="G442">
            <v>240</v>
          </cell>
          <cell r="H442">
            <v>1111</v>
          </cell>
          <cell r="I442" t="str">
            <v>0150</v>
          </cell>
          <cell r="J442" t="str">
            <v>010</v>
          </cell>
          <cell r="K442" t="str">
            <v>16</v>
          </cell>
          <cell r="L442" t="str">
            <v>26</v>
          </cell>
          <cell r="M442" t="str">
            <v>Y</v>
          </cell>
          <cell r="N442" t="str">
            <v/>
          </cell>
          <cell r="O442" t="str">
            <v/>
          </cell>
          <cell r="P442" t="str">
            <v>4</v>
          </cell>
          <cell r="Q442" t="str">
            <v>MNNE</v>
          </cell>
          <cell r="R442" t="str">
            <v>DAEO</v>
          </cell>
        </row>
        <row r="443">
          <cell r="B443" t="str">
            <v>1706</v>
          </cell>
          <cell r="C443">
            <v>506</v>
          </cell>
          <cell r="D443" t="str">
            <v>SECRETARY II</v>
          </cell>
          <cell r="E443" t="str">
            <v>NON-EXEMPT</v>
          </cell>
          <cell r="F443" t="str">
            <v>H</v>
          </cell>
          <cell r="G443">
            <v>200</v>
          </cell>
          <cell r="H443">
            <v>1111</v>
          </cell>
          <cell r="I443" t="str">
            <v>0150</v>
          </cell>
          <cell r="J443" t="str">
            <v>010</v>
          </cell>
          <cell r="K443" t="str">
            <v>16</v>
          </cell>
          <cell r="L443" t="str">
            <v>26</v>
          </cell>
          <cell r="M443" t="str">
            <v>Y</v>
          </cell>
          <cell r="N443" t="str">
            <v>JSHARE</v>
          </cell>
          <cell r="O443" t="str">
            <v/>
          </cell>
          <cell r="P443" t="str">
            <v>4</v>
          </cell>
          <cell r="Q443" t="str">
            <v>MNNE</v>
          </cell>
          <cell r="R443" t="str">
            <v>DAEO</v>
          </cell>
        </row>
        <row r="444">
          <cell r="B444" t="str">
            <v>1706</v>
          </cell>
          <cell r="C444">
            <v>506</v>
          </cell>
          <cell r="D444" t="str">
            <v>SECRETARY II</v>
          </cell>
          <cell r="E444" t="str">
            <v>NON-EXEMPT</v>
          </cell>
          <cell r="F444" t="str">
            <v>H</v>
          </cell>
          <cell r="G444">
            <v>200</v>
          </cell>
          <cell r="H444">
            <v>1111</v>
          </cell>
          <cell r="I444" t="str">
            <v>0150</v>
          </cell>
          <cell r="J444" t="str">
            <v>010</v>
          </cell>
          <cell r="K444" t="str">
            <v>16</v>
          </cell>
          <cell r="L444" t="str">
            <v>26</v>
          </cell>
          <cell r="M444" t="str">
            <v>Y</v>
          </cell>
          <cell r="N444" t="str">
            <v/>
          </cell>
          <cell r="O444" t="str">
            <v/>
          </cell>
          <cell r="P444" t="str">
            <v>4</v>
          </cell>
          <cell r="Q444" t="str">
            <v>MNNE</v>
          </cell>
          <cell r="R444" t="str">
            <v>DAEO</v>
          </cell>
        </row>
        <row r="445">
          <cell r="B445" t="str">
            <v>1707</v>
          </cell>
          <cell r="C445">
            <v>506</v>
          </cell>
          <cell r="D445" t="str">
            <v>SECRETARY II</v>
          </cell>
          <cell r="E445" t="str">
            <v>NON-EXEMPT</v>
          </cell>
          <cell r="F445" t="str">
            <v>H</v>
          </cell>
          <cell r="G445">
            <v>0</v>
          </cell>
          <cell r="H445">
            <v>1111</v>
          </cell>
          <cell r="I445" t="str">
            <v>0150</v>
          </cell>
          <cell r="J445" t="str">
            <v>020</v>
          </cell>
          <cell r="K445" t="str">
            <v>16</v>
          </cell>
          <cell r="L445" t="str">
            <v>26</v>
          </cell>
          <cell r="M445" t="str">
            <v>Y</v>
          </cell>
          <cell r="N445" t="str">
            <v/>
          </cell>
          <cell r="O445" t="str">
            <v/>
          </cell>
          <cell r="P445" t="str">
            <v>4</v>
          </cell>
          <cell r="Q445" t="str">
            <v>MPHP</v>
          </cell>
          <cell r="R445" t="str">
            <v>DAEO</v>
          </cell>
        </row>
        <row r="446">
          <cell r="B446" t="str">
            <v>1709</v>
          </cell>
          <cell r="C446">
            <v>506</v>
          </cell>
          <cell r="D446" t="str">
            <v>OFFICE SUPPORT II</v>
          </cell>
          <cell r="E446" t="str">
            <v>NON-EXEMPT</v>
          </cell>
          <cell r="F446" t="str">
            <v>H</v>
          </cell>
          <cell r="G446">
            <v>200</v>
          </cell>
          <cell r="H446">
            <v>1111</v>
          </cell>
          <cell r="I446" t="str">
            <v>0150</v>
          </cell>
          <cell r="J446" t="str">
            <v>010</v>
          </cell>
          <cell r="K446" t="str">
            <v>18</v>
          </cell>
          <cell r="L446" t="str">
            <v>26</v>
          </cell>
          <cell r="M446" t="str">
            <v>Y</v>
          </cell>
          <cell r="N446" t="str">
            <v/>
          </cell>
          <cell r="O446" t="str">
            <v/>
          </cell>
          <cell r="P446" t="str">
            <v>4</v>
          </cell>
          <cell r="Q446" t="str">
            <v>MNNE</v>
          </cell>
          <cell r="R446" t="str">
            <v>DAEO</v>
          </cell>
        </row>
        <row r="447">
          <cell r="B447" t="str">
            <v>1711</v>
          </cell>
          <cell r="C447">
            <v>506</v>
          </cell>
          <cell r="D447" t="str">
            <v>OFFICE SUPPORT I</v>
          </cell>
          <cell r="E447" t="str">
            <v>NON-EXEMPT</v>
          </cell>
          <cell r="F447" t="str">
            <v>H</v>
          </cell>
          <cell r="G447">
            <v>200</v>
          </cell>
          <cell r="H447">
            <v>1111</v>
          </cell>
          <cell r="I447" t="str">
            <v>0150</v>
          </cell>
          <cell r="J447" t="str">
            <v>010</v>
          </cell>
          <cell r="K447" t="str">
            <v>10</v>
          </cell>
          <cell r="L447" t="str">
            <v>20</v>
          </cell>
          <cell r="M447" t="str">
            <v>Y</v>
          </cell>
          <cell r="N447" t="str">
            <v/>
          </cell>
          <cell r="O447" t="str">
            <v/>
          </cell>
          <cell r="P447" t="str">
            <v>4</v>
          </cell>
          <cell r="Q447" t="str">
            <v>MNNE</v>
          </cell>
          <cell r="R447" t="str">
            <v>DAEO</v>
          </cell>
        </row>
        <row r="448">
          <cell r="B448" t="str">
            <v>1712</v>
          </cell>
          <cell r="C448">
            <v>506</v>
          </cell>
          <cell r="D448" t="str">
            <v>OFFICE SUPPORT I</v>
          </cell>
          <cell r="E448" t="str">
            <v>NON-EXEMPT</v>
          </cell>
          <cell r="F448" t="str">
            <v>H</v>
          </cell>
          <cell r="G448">
            <v>220</v>
          </cell>
          <cell r="H448">
            <v>1111</v>
          </cell>
          <cell r="I448" t="str">
            <v>0150</v>
          </cell>
          <cell r="J448" t="str">
            <v>010</v>
          </cell>
          <cell r="K448" t="str">
            <v>10</v>
          </cell>
          <cell r="L448" t="str">
            <v>20</v>
          </cell>
          <cell r="M448" t="str">
            <v>Y</v>
          </cell>
          <cell r="N448" t="str">
            <v/>
          </cell>
          <cell r="O448" t="str">
            <v/>
          </cell>
          <cell r="P448" t="str">
            <v>4</v>
          </cell>
          <cell r="Q448" t="str">
            <v>MNNE</v>
          </cell>
          <cell r="R448" t="str">
            <v>DAEO</v>
          </cell>
        </row>
        <row r="449">
          <cell r="B449" t="str">
            <v>1713</v>
          </cell>
          <cell r="C449">
            <v>506</v>
          </cell>
          <cell r="D449" t="str">
            <v>OFFICE SUPPORT I</v>
          </cell>
          <cell r="E449" t="str">
            <v>NON-EXEMPT</v>
          </cell>
          <cell r="F449" t="str">
            <v>H</v>
          </cell>
          <cell r="G449">
            <v>240</v>
          </cell>
          <cell r="H449">
            <v>1111</v>
          </cell>
          <cell r="I449" t="str">
            <v>0150</v>
          </cell>
          <cell r="J449" t="str">
            <v>010</v>
          </cell>
          <cell r="K449" t="str">
            <v>10</v>
          </cell>
          <cell r="L449" t="str">
            <v>20</v>
          </cell>
          <cell r="M449" t="str">
            <v>Y</v>
          </cell>
          <cell r="N449" t="str">
            <v/>
          </cell>
          <cell r="O449" t="str">
            <v/>
          </cell>
          <cell r="P449" t="str">
            <v>4</v>
          </cell>
          <cell r="Q449" t="str">
            <v>MNNE</v>
          </cell>
          <cell r="R449" t="str">
            <v>DAEO</v>
          </cell>
        </row>
        <row r="450">
          <cell r="B450" t="str">
            <v>1714</v>
          </cell>
          <cell r="C450">
            <v>506</v>
          </cell>
          <cell r="D450" t="str">
            <v>OFFICE SUPPORT III</v>
          </cell>
          <cell r="E450" t="str">
            <v>NON-EXEMPT</v>
          </cell>
          <cell r="F450" t="str">
            <v>H</v>
          </cell>
          <cell r="G450">
            <v>240</v>
          </cell>
          <cell r="H450">
            <v>1111</v>
          </cell>
          <cell r="I450" t="str">
            <v>0150</v>
          </cell>
          <cell r="J450" t="str">
            <v>010</v>
          </cell>
          <cell r="K450" t="str">
            <v>25</v>
          </cell>
          <cell r="L450" t="str">
            <v>29</v>
          </cell>
          <cell r="M450" t="str">
            <v>Y</v>
          </cell>
          <cell r="N450" t="str">
            <v/>
          </cell>
          <cell r="O450" t="str">
            <v/>
          </cell>
          <cell r="P450" t="str">
            <v>4</v>
          </cell>
          <cell r="Q450" t="str">
            <v>MNNE</v>
          </cell>
          <cell r="R450" t="str">
            <v>DAEO</v>
          </cell>
        </row>
        <row r="451">
          <cell r="B451" t="str">
            <v>1715</v>
          </cell>
          <cell r="C451">
            <v>506</v>
          </cell>
          <cell r="D451" t="str">
            <v>OFFICE SUPPORT II</v>
          </cell>
          <cell r="E451" t="str">
            <v>NON-EXEMPT</v>
          </cell>
          <cell r="F451" t="str">
            <v>H</v>
          </cell>
          <cell r="G451">
            <v>240</v>
          </cell>
          <cell r="H451">
            <v>1111</v>
          </cell>
          <cell r="I451" t="str">
            <v>0150</v>
          </cell>
          <cell r="J451" t="str">
            <v>010</v>
          </cell>
          <cell r="K451" t="str">
            <v>18</v>
          </cell>
          <cell r="L451" t="str">
            <v>26</v>
          </cell>
          <cell r="M451" t="str">
            <v>Y</v>
          </cell>
          <cell r="N451" t="str">
            <v/>
          </cell>
          <cell r="O451" t="str">
            <v/>
          </cell>
          <cell r="P451" t="str">
            <v>4</v>
          </cell>
          <cell r="Q451" t="str">
            <v>MNNE</v>
          </cell>
          <cell r="R451" t="str">
            <v>DAEO</v>
          </cell>
        </row>
        <row r="452">
          <cell r="B452" t="str">
            <v>1716</v>
          </cell>
          <cell r="C452">
            <v>506</v>
          </cell>
          <cell r="D452" t="str">
            <v>OFFICE SUPPORT II</v>
          </cell>
          <cell r="E452" t="str">
            <v>NON-EXEMPT</v>
          </cell>
          <cell r="F452" t="str">
            <v>H</v>
          </cell>
          <cell r="G452">
            <v>220</v>
          </cell>
          <cell r="H452">
            <v>1111</v>
          </cell>
          <cell r="I452" t="str">
            <v>0150</v>
          </cell>
          <cell r="J452" t="str">
            <v>010</v>
          </cell>
          <cell r="K452" t="str">
            <v>18</v>
          </cell>
          <cell r="L452" t="str">
            <v>26</v>
          </cell>
          <cell r="M452" t="str">
            <v>Y</v>
          </cell>
          <cell r="N452" t="str">
            <v/>
          </cell>
          <cell r="O452" t="str">
            <v/>
          </cell>
          <cell r="P452" t="str">
            <v>4</v>
          </cell>
          <cell r="Q452" t="str">
            <v>MNNE</v>
          </cell>
          <cell r="R452" t="str">
            <v>DAEO</v>
          </cell>
        </row>
        <row r="453">
          <cell r="B453" t="str">
            <v>1717</v>
          </cell>
          <cell r="C453">
            <v>506</v>
          </cell>
          <cell r="D453" t="str">
            <v>OFFICE SUPPORT III</v>
          </cell>
          <cell r="E453" t="str">
            <v>NON-EXEMPT</v>
          </cell>
          <cell r="F453" t="str">
            <v>H</v>
          </cell>
          <cell r="G453">
            <v>220</v>
          </cell>
          <cell r="H453">
            <v>1111</v>
          </cell>
          <cell r="I453" t="str">
            <v>0150</v>
          </cell>
          <cell r="J453" t="str">
            <v>010</v>
          </cell>
          <cell r="K453" t="str">
            <v>25</v>
          </cell>
          <cell r="L453" t="str">
            <v>29</v>
          </cell>
          <cell r="M453" t="str">
            <v>Y</v>
          </cell>
          <cell r="N453" t="str">
            <v/>
          </cell>
          <cell r="O453" t="str">
            <v/>
          </cell>
          <cell r="P453" t="str">
            <v>4</v>
          </cell>
          <cell r="Q453" t="str">
            <v>MNNE</v>
          </cell>
          <cell r="R453" t="str">
            <v>DAEO</v>
          </cell>
        </row>
        <row r="454">
          <cell r="B454" t="str">
            <v>1718</v>
          </cell>
          <cell r="C454">
            <v>506</v>
          </cell>
          <cell r="D454" t="str">
            <v>OFFICE SUPPORT I</v>
          </cell>
          <cell r="E454" t="str">
            <v>NON-EXEMPT</v>
          </cell>
          <cell r="F454" t="str">
            <v>H</v>
          </cell>
          <cell r="G454">
            <v>220</v>
          </cell>
          <cell r="H454">
            <v>1111</v>
          </cell>
          <cell r="I454" t="str">
            <v>0150</v>
          </cell>
          <cell r="J454" t="str">
            <v>010</v>
          </cell>
          <cell r="K454" t="str">
            <v>10</v>
          </cell>
          <cell r="L454" t="str">
            <v>20</v>
          </cell>
          <cell r="M454" t="str">
            <v>Y</v>
          </cell>
          <cell r="N454" t="str">
            <v/>
          </cell>
          <cell r="O454" t="str">
            <v/>
          </cell>
          <cell r="P454" t="str">
            <v>4</v>
          </cell>
          <cell r="Q454" t="str">
            <v>MNNE</v>
          </cell>
          <cell r="R454" t="str">
            <v>DAEO</v>
          </cell>
        </row>
        <row r="455">
          <cell r="B455" t="str">
            <v>1720</v>
          </cell>
          <cell r="C455">
            <v>506</v>
          </cell>
          <cell r="D455" t="str">
            <v>OFFICE SUPPORT III</v>
          </cell>
          <cell r="E455" t="str">
            <v>NON-EXEMPT</v>
          </cell>
          <cell r="F455" t="str">
            <v>H</v>
          </cell>
          <cell r="G455">
            <v>190</v>
          </cell>
          <cell r="H455">
            <v>1111</v>
          </cell>
          <cell r="I455" t="str">
            <v>0150</v>
          </cell>
          <cell r="J455" t="str">
            <v>010</v>
          </cell>
          <cell r="K455" t="str">
            <v>25</v>
          </cell>
          <cell r="L455" t="str">
            <v>29</v>
          </cell>
          <cell r="M455" t="str">
            <v>Y</v>
          </cell>
          <cell r="N455" t="str">
            <v/>
          </cell>
          <cell r="O455" t="str">
            <v/>
          </cell>
          <cell r="P455" t="str">
            <v>4</v>
          </cell>
          <cell r="Q455" t="str">
            <v>MNNE</v>
          </cell>
          <cell r="R455" t="str">
            <v>DAEO</v>
          </cell>
        </row>
        <row r="456">
          <cell r="B456" t="str">
            <v>1722</v>
          </cell>
          <cell r="C456">
            <v>506</v>
          </cell>
          <cell r="D456" t="str">
            <v>OFFICE SUPPORT III</v>
          </cell>
          <cell r="E456" t="str">
            <v>NON-EXEMPT</v>
          </cell>
          <cell r="F456" t="str">
            <v>H</v>
          </cell>
          <cell r="G456">
            <v>200</v>
          </cell>
          <cell r="H456">
            <v>1111</v>
          </cell>
          <cell r="I456" t="str">
            <v>0150</v>
          </cell>
          <cell r="J456" t="str">
            <v>010</v>
          </cell>
          <cell r="K456" t="str">
            <v>25</v>
          </cell>
          <cell r="L456" t="str">
            <v>29</v>
          </cell>
          <cell r="M456" t="str">
            <v>Y</v>
          </cell>
          <cell r="N456" t="str">
            <v/>
          </cell>
          <cell r="O456" t="str">
            <v/>
          </cell>
          <cell r="P456" t="str">
            <v>4</v>
          </cell>
          <cell r="Q456" t="str">
            <v>MNNE</v>
          </cell>
          <cell r="R456" t="str">
            <v>DAEO</v>
          </cell>
        </row>
        <row r="457">
          <cell r="B457" t="str">
            <v>1723</v>
          </cell>
          <cell r="C457">
            <v>506</v>
          </cell>
          <cell r="D457" t="str">
            <v>SERVICE COOR CENTER (SCC) TECH</v>
          </cell>
          <cell r="E457" t="str">
            <v>NON-EXEMPT</v>
          </cell>
          <cell r="F457" t="str">
            <v>H</v>
          </cell>
          <cell r="G457">
            <v>240</v>
          </cell>
          <cell r="H457">
            <v>1111</v>
          </cell>
          <cell r="I457" t="str">
            <v>0150</v>
          </cell>
          <cell r="J457" t="str">
            <v>010</v>
          </cell>
          <cell r="K457" t="str">
            <v>23</v>
          </cell>
          <cell r="L457" t="str">
            <v>33</v>
          </cell>
          <cell r="M457" t="str">
            <v>Y</v>
          </cell>
          <cell r="N457" t="str">
            <v/>
          </cell>
          <cell r="O457" t="str">
            <v/>
          </cell>
          <cell r="P457" t="str">
            <v>4</v>
          </cell>
          <cell r="Q457" t="str">
            <v>MNNE</v>
          </cell>
          <cell r="R457" t="str">
            <v>DAEO</v>
          </cell>
        </row>
        <row r="458">
          <cell r="B458" t="str">
            <v>1732</v>
          </cell>
          <cell r="C458">
            <v>506</v>
          </cell>
          <cell r="D458" t="str">
            <v>EXECUTIVE SECRETARY</v>
          </cell>
          <cell r="E458" t="str">
            <v>NON-EXEMPT</v>
          </cell>
          <cell r="F458" t="str">
            <v>H</v>
          </cell>
          <cell r="G458">
            <v>240</v>
          </cell>
          <cell r="H458">
            <v>1111</v>
          </cell>
          <cell r="I458" t="str">
            <v>0410</v>
          </cell>
          <cell r="J458" t="str">
            <v>240</v>
          </cell>
          <cell r="K458" t="str">
            <v>21</v>
          </cell>
          <cell r="L458" t="str">
            <v>32</v>
          </cell>
          <cell r="M458" t="str">
            <v>Y</v>
          </cell>
          <cell r="N458" t="str">
            <v/>
          </cell>
          <cell r="O458" t="str">
            <v/>
          </cell>
          <cell r="P458" t="str">
            <v>4</v>
          </cell>
          <cell r="Q458" t="str">
            <v>MNNE</v>
          </cell>
          <cell r="R458" t="str">
            <v>NONE</v>
          </cell>
        </row>
        <row r="459">
          <cell r="B459" t="str">
            <v>1733</v>
          </cell>
          <cell r="C459">
            <v>506</v>
          </cell>
          <cell r="D459" t="str">
            <v>LEGAL SECRETARY</v>
          </cell>
          <cell r="E459" t="str">
            <v>EXEMPT</v>
          </cell>
          <cell r="F459" t="str">
            <v>S</v>
          </cell>
          <cell r="G459">
            <v>240</v>
          </cell>
          <cell r="H459">
            <v>1111</v>
          </cell>
          <cell r="I459" t="str">
            <v>1410</v>
          </cell>
          <cell r="J459" t="str">
            <v>010</v>
          </cell>
          <cell r="K459" t="str">
            <v>21</v>
          </cell>
          <cell r="L459" t="str">
            <v>32</v>
          </cell>
          <cell r="M459" t="str">
            <v>Y</v>
          </cell>
          <cell r="N459" t="str">
            <v/>
          </cell>
          <cell r="O459" t="str">
            <v/>
          </cell>
          <cell r="P459" t="str">
            <v>4</v>
          </cell>
          <cell r="Q459" t="str">
            <v>MNTH</v>
          </cell>
          <cell r="R459" t="str">
            <v>NONE</v>
          </cell>
        </row>
        <row r="460">
          <cell r="B460" t="str">
            <v>1745</v>
          </cell>
          <cell r="C460">
            <v>506</v>
          </cell>
          <cell r="D460" t="str">
            <v>CONFIDENTIAL SECRETARY II</v>
          </cell>
          <cell r="E460" t="str">
            <v>EXEMPT</v>
          </cell>
          <cell r="F460" t="str">
            <v>S</v>
          </cell>
          <cell r="G460">
            <v>240</v>
          </cell>
          <cell r="H460">
            <v>1111</v>
          </cell>
          <cell r="I460" t="str">
            <v>1410</v>
          </cell>
          <cell r="J460" t="str">
            <v>010</v>
          </cell>
          <cell r="K460" t="str">
            <v>21</v>
          </cell>
          <cell r="L460" t="str">
            <v>32</v>
          </cell>
          <cell r="M460" t="str">
            <v>Y</v>
          </cell>
          <cell r="N460" t="str">
            <v/>
          </cell>
          <cell r="O460" t="str">
            <v/>
          </cell>
          <cell r="P460" t="str">
            <v>4</v>
          </cell>
          <cell r="Q460" t="str">
            <v>MNTH</v>
          </cell>
          <cell r="R460" t="str">
            <v>NONE</v>
          </cell>
        </row>
        <row r="461">
          <cell r="B461" t="str">
            <v>1749</v>
          </cell>
          <cell r="C461">
            <v>506</v>
          </cell>
          <cell r="D461" t="str">
            <v>SECRETARY I</v>
          </cell>
          <cell r="E461" t="str">
            <v>NON-EXEMPT</v>
          </cell>
          <cell r="F461" t="str">
            <v>H</v>
          </cell>
          <cell r="G461">
            <v>200</v>
          </cell>
          <cell r="H461">
            <v>1111</v>
          </cell>
          <cell r="I461" t="str">
            <v>0150</v>
          </cell>
          <cell r="J461" t="str">
            <v>010</v>
          </cell>
          <cell r="K461" t="str">
            <v>12</v>
          </cell>
          <cell r="L461" t="str">
            <v>21</v>
          </cell>
          <cell r="M461" t="str">
            <v>Y</v>
          </cell>
          <cell r="N461" t="str">
            <v/>
          </cell>
          <cell r="O461" t="str">
            <v/>
          </cell>
          <cell r="P461" t="str">
            <v>4</v>
          </cell>
          <cell r="Q461" t="str">
            <v>MNNE</v>
          </cell>
          <cell r="R461" t="str">
            <v>DAEO</v>
          </cell>
        </row>
        <row r="462">
          <cell r="B462" t="str">
            <v>1749</v>
          </cell>
          <cell r="C462">
            <v>506</v>
          </cell>
          <cell r="D462" t="str">
            <v>SECRETARY I   (FLEX)</v>
          </cell>
          <cell r="E462" t="str">
            <v>NON-EXEMPT</v>
          </cell>
          <cell r="F462" t="str">
            <v>H</v>
          </cell>
          <cell r="G462">
            <v>200</v>
          </cell>
          <cell r="H462">
            <v>1111</v>
          </cell>
          <cell r="I462" t="str">
            <v>0150</v>
          </cell>
          <cell r="J462" t="str">
            <v>010</v>
          </cell>
          <cell r="K462" t="str">
            <v>12</v>
          </cell>
          <cell r="L462" t="str">
            <v>21</v>
          </cell>
          <cell r="M462" t="str">
            <v>Y</v>
          </cell>
          <cell r="N462" t="str">
            <v>FLEX</v>
          </cell>
          <cell r="O462" t="str">
            <v/>
          </cell>
          <cell r="P462" t="str">
            <v>4</v>
          </cell>
          <cell r="Q462" t="str">
            <v>MNNE</v>
          </cell>
          <cell r="R462" t="str">
            <v>DAEO</v>
          </cell>
        </row>
        <row r="463">
          <cell r="B463" t="str">
            <v>1749</v>
          </cell>
          <cell r="C463">
            <v>506</v>
          </cell>
          <cell r="D463" t="str">
            <v>SECRETARY I   (JOB SHARE)</v>
          </cell>
          <cell r="E463" t="str">
            <v>NON-EXEMPT</v>
          </cell>
          <cell r="F463" t="str">
            <v>H</v>
          </cell>
          <cell r="G463">
            <v>200</v>
          </cell>
          <cell r="H463">
            <v>1111</v>
          </cell>
          <cell r="I463" t="str">
            <v>0150</v>
          </cell>
          <cell r="J463" t="str">
            <v>010</v>
          </cell>
          <cell r="K463" t="str">
            <v>12</v>
          </cell>
          <cell r="L463" t="str">
            <v>21</v>
          </cell>
          <cell r="M463" t="str">
            <v>Y</v>
          </cell>
          <cell r="N463" t="str">
            <v>JSHARE</v>
          </cell>
          <cell r="O463" t="str">
            <v/>
          </cell>
          <cell r="P463" t="str">
            <v>4</v>
          </cell>
          <cell r="Q463" t="str">
            <v>MNNE</v>
          </cell>
          <cell r="R463" t="str">
            <v>DAEO</v>
          </cell>
        </row>
        <row r="464">
          <cell r="B464" t="str">
            <v>1750</v>
          </cell>
          <cell r="C464">
            <v>506</v>
          </cell>
          <cell r="D464" t="str">
            <v>SECRETARY I</v>
          </cell>
          <cell r="E464" t="str">
            <v>NON-EXEMPT</v>
          </cell>
          <cell r="F464" t="str">
            <v>H</v>
          </cell>
          <cell r="G464">
            <v>240</v>
          </cell>
          <cell r="H464">
            <v>1111</v>
          </cell>
          <cell r="I464" t="str">
            <v>0150</v>
          </cell>
          <cell r="J464" t="str">
            <v>010</v>
          </cell>
          <cell r="K464" t="str">
            <v>12</v>
          </cell>
          <cell r="L464" t="str">
            <v>21</v>
          </cell>
          <cell r="M464" t="str">
            <v>Y</v>
          </cell>
          <cell r="N464" t="str">
            <v/>
          </cell>
          <cell r="O464" t="str">
            <v/>
          </cell>
          <cell r="P464" t="str">
            <v>4</v>
          </cell>
          <cell r="Q464" t="str">
            <v>MNNE</v>
          </cell>
          <cell r="R464" t="str">
            <v>DAEO</v>
          </cell>
        </row>
        <row r="465">
          <cell r="B465" t="str">
            <v>1751</v>
          </cell>
          <cell r="C465">
            <v>506</v>
          </cell>
          <cell r="D465" t="str">
            <v>ASST/EXECUTIVE SECRETARY</v>
          </cell>
          <cell r="E465" t="str">
            <v>NON-EXEMPT</v>
          </cell>
          <cell r="F465" t="str">
            <v>H</v>
          </cell>
          <cell r="G465">
            <v>240</v>
          </cell>
          <cell r="H465">
            <v>1111</v>
          </cell>
          <cell r="I465" t="str">
            <v>0411</v>
          </cell>
          <cell r="J465" t="str">
            <v>240</v>
          </cell>
          <cell r="K465" t="str">
            <v>12</v>
          </cell>
          <cell r="L465" t="str">
            <v>21</v>
          </cell>
          <cell r="M465" t="str">
            <v>Y</v>
          </cell>
          <cell r="N465" t="str">
            <v/>
          </cell>
          <cell r="O465" t="str">
            <v/>
          </cell>
          <cell r="P465" t="str">
            <v>4</v>
          </cell>
          <cell r="Q465" t="str">
            <v>MNNE</v>
          </cell>
          <cell r="R465" t="str">
            <v>NONE</v>
          </cell>
        </row>
        <row r="466">
          <cell r="B466" t="str">
            <v>1752</v>
          </cell>
          <cell r="C466">
            <v>506</v>
          </cell>
          <cell r="D466" t="str">
            <v>CONFIDENTIAL SECRETARY I</v>
          </cell>
          <cell r="E466" t="str">
            <v>EXEMPT</v>
          </cell>
          <cell r="F466" t="str">
            <v>S</v>
          </cell>
          <cell r="G466">
            <v>240</v>
          </cell>
          <cell r="H466">
            <v>1111</v>
          </cell>
          <cell r="I466" t="str">
            <v>1410</v>
          </cell>
          <cell r="J466" t="str">
            <v>010</v>
          </cell>
          <cell r="K466" t="str">
            <v>20</v>
          </cell>
          <cell r="L466" t="str">
            <v>31</v>
          </cell>
          <cell r="M466" t="str">
            <v>Y</v>
          </cell>
          <cell r="N466" t="str">
            <v/>
          </cell>
          <cell r="O466" t="str">
            <v/>
          </cell>
          <cell r="P466" t="str">
            <v>4</v>
          </cell>
          <cell r="Q466" t="str">
            <v>MNTH</v>
          </cell>
          <cell r="R466" t="str">
            <v>NONE</v>
          </cell>
        </row>
        <row r="467">
          <cell r="B467" t="str">
            <v>1753</v>
          </cell>
          <cell r="C467">
            <v>322</v>
          </cell>
          <cell r="D467" t="str">
            <v>SECRETARY, EXECUTIVE I</v>
          </cell>
          <cell r="E467" t="str">
            <v>NON-EXEMPT</v>
          </cell>
          <cell r="F467" t="str">
            <v>H</v>
          </cell>
          <cell r="G467">
            <v>240</v>
          </cell>
          <cell r="H467">
            <v>1111</v>
          </cell>
          <cell r="I467" t="str">
            <v>0416</v>
          </cell>
          <cell r="J467" t="str">
            <v>010</v>
          </cell>
          <cell r="K467" t="str">
            <v>1</v>
          </cell>
          <cell r="L467" t="str">
            <v>12</v>
          </cell>
          <cell r="M467" t="str">
            <v>Y</v>
          </cell>
          <cell r="N467" t="str">
            <v/>
          </cell>
          <cell r="O467" t="str">
            <v/>
          </cell>
          <cell r="P467" t="str">
            <v>4</v>
          </cell>
          <cell r="Q467" t="str">
            <v>MNNE</v>
          </cell>
          <cell r="R467" t="str">
            <v>NONE</v>
          </cell>
        </row>
        <row r="468">
          <cell r="B468" t="str">
            <v>1754</v>
          </cell>
          <cell r="C468">
            <v>322</v>
          </cell>
          <cell r="D468" t="str">
            <v>SECRETARY, EXECUTIVE II</v>
          </cell>
          <cell r="E468" t="str">
            <v>NON-EXEMPT</v>
          </cell>
          <cell r="F468" t="str">
            <v>H</v>
          </cell>
          <cell r="G468">
            <v>240</v>
          </cell>
          <cell r="H468">
            <v>1111</v>
          </cell>
          <cell r="I468" t="str">
            <v>0416</v>
          </cell>
          <cell r="J468" t="str">
            <v>020</v>
          </cell>
          <cell r="K468" t="str">
            <v>1</v>
          </cell>
          <cell r="L468" t="str">
            <v>12</v>
          </cell>
          <cell r="M468" t="str">
            <v>Y</v>
          </cell>
          <cell r="N468" t="str">
            <v/>
          </cell>
          <cell r="O468" t="str">
            <v/>
          </cell>
          <cell r="P468" t="str">
            <v>4</v>
          </cell>
          <cell r="Q468" t="str">
            <v>MNNE</v>
          </cell>
          <cell r="R468" t="str">
            <v>NONE</v>
          </cell>
        </row>
        <row r="469">
          <cell r="B469" t="str">
            <v>1755</v>
          </cell>
          <cell r="C469">
            <v>322</v>
          </cell>
          <cell r="D469" t="str">
            <v>SECRETARY, EXECUTIVE III</v>
          </cell>
          <cell r="E469" t="str">
            <v>NON-EXEMPT</v>
          </cell>
          <cell r="F469" t="str">
            <v>H</v>
          </cell>
          <cell r="G469">
            <v>240</v>
          </cell>
          <cell r="H469">
            <v>1111</v>
          </cell>
          <cell r="I469" t="str">
            <v>0416</v>
          </cell>
          <cell r="J469" t="str">
            <v>030</v>
          </cell>
          <cell r="K469" t="str">
            <v>1</v>
          </cell>
          <cell r="L469" t="str">
            <v>12</v>
          </cell>
          <cell r="M469" t="str">
            <v>Y</v>
          </cell>
          <cell r="N469" t="str">
            <v/>
          </cell>
          <cell r="O469" t="str">
            <v/>
          </cell>
          <cell r="P469" t="str">
            <v>4</v>
          </cell>
          <cell r="Q469" t="str">
            <v>MNNE</v>
          </cell>
          <cell r="R469" t="str">
            <v>NONE</v>
          </cell>
        </row>
        <row r="470">
          <cell r="B470" t="str">
            <v>1756</v>
          </cell>
          <cell r="C470">
            <v>322</v>
          </cell>
          <cell r="D470" t="str">
            <v>ADMINISTRATIVE ASSISTANT</v>
          </cell>
          <cell r="E470" t="str">
            <v>NON-EXEMPT</v>
          </cell>
          <cell r="F470" t="str">
            <v>H</v>
          </cell>
          <cell r="G470">
            <v>240</v>
          </cell>
          <cell r="H470">
            <v>1111</v>
          </cell>
          <cell r="I470" t="str">
            <v>0416</v>
          </cell>
          <cell r="J470" t="str">
            <v>020</v>
          </cell>
          <cell r="K470" t="str">
            <v>1</v>
          </cell>
          <cell r="L470" t="str">
            <v>12</v>
          </cell>
          <cell r="M470" t="str">
            <v>Y</v>
          </cell>
          <cell r="N470" t="str">
            <v/>
          </cell>
          <cell r="O470" t="str">
            <v/>
          </cell>
          <cell r="P470" t="str">
            <v>4</v>
          </cell>
          <cell r="Q470" t="str">
            <v>MNNE</v>
          </cell>
          <cell r="R470" t="str">
            <v>NONE</v>
          </cell>
        </row>
        <row r="471">
          <cell r="B471" t="str">
            <v>1760</v>
          </cell>
          <cell r="C471">
            <v>506</v>
          </cell>
          <cell r="D471" t="str">
            <v>COUNSELING SUPPORT I</v>
          </cell>
          <cell r="E471" t="str">
            <v>NON-EXEMPT</v>
          </cell>
          <cell r="F471" t="str">
            <v>H</v>
          </cell>
          <cell r="G471">
            <v>220</v>
          </cell>
          <cell r="H471">
            <v>1111</v>
          </cell>
          <cell r="I471" t="str">
            <v>0150</v>
          </cell>
          <cell r="J471" t="str">
            <v>010</v>
          </cell>
          <cell r="K471" t="str">
            <v>10</v>
          </cell>
          <cell r="L471" t="str">
            <v>20</v>
          </cell>
          <cell r="M471" t="str">
            <v>Y</v>
          </cell>
          <cell r="N471" t="str">
            <v/>
          </cell>
          <cell r="O471" t="str">
            <v/>
          </cell>
          <cell r="P471" t="str">
            <v>4</v>
          </cell>
          <cell r="Q471" t="str">
            <v>MNNE</v>
          </cell>
          <cell r="R471" t="str">
            <v>DAEO</v>
          </cell>
        </row>
        <row r="472">
          <cell r="B472" t="str">
            <v>1762</v>
          </cell>
          <cell r="C472">
            <v>506</v>
          </cell>
          <cell r="D472" t="str">
            <v>COUNSELING SUPPORT II</v>
          </cell>
          <cell r="E472" t="str">
            <v>NON-EXEMPT</v>
          </cell>
          <cell r="F472" t="str">
            <v>H</v>
          </cell>
          <cell r="G472">
            <v>220</v>
          </cell>
          <cell r="H472">
            <v>1111</v>
          </cell>
          <cell r="I472" t="str">
            <v>0150</v>
          </cell>
          <cell r="J472" t="str">
            <v>010</v>
          </cell>
          <cell r="K472" t="str">
            <v>18</v>
          </cell>
          <cell r="L472" t="str">
            <v>26</v>
          </cell>
          <cell r="M472" t="str">
            <v>Y</v>
          </cell>
          <cell r="N472" t="str">
            <v/>
          </cell>
          <cell r="O472" t="str">
            <v/>
          </cell>
          <cell r="P472" t="str">
            <v>4</v>
          </cell>
          <cell r="Q472" t="str">
            <v>MNNE</v>
          </cell>
          <cell r="R472" t="str">
            <v>DAEO</v>
          </cell>
        </row>
        <row r="473">
          <cell r="B473" t="str">
            <v>1801</v>
          </cell>
          <cell r="C473">
            <v>608</v>
          </cell>
          <cell r="D473" t="str">
            <v>CUSTODIAN COSTUMER HEAD</v>
          </cell>
          <cell r="E473" t="str">
            <v>NON-EXEMPT</v>
          </cell>
          <cell r="F473" t="str">
            <v>H</v>
          </cell>
          <cell r="G473">
            <v>245</v>
          </cell>
          <cell r="H473">
            <v>1111</v>
          </cell>
          <cell r="I473" t="str">
            <v>0408</v>
          </cell>
          <cell r="J473" t="str">
            <v>245</v>
          </cell>
          <cell r="K473" t="str">
            <v>8</v>
          </cell>
          <cell r="L473" t="str">
            <v>17</v>
          </cell>
          <cell r="M473" t="str">
            <v>Y</v>
          </cell>
          <cell r="N473" t="str">
            <v/>
          </cell>
          <cell r="O473" t="str">
            <v/>
          </cell>
          <cell r="P473" t="str">
            <v>3</v>
          </cell>
          <cell r="Q473" t="str">
            <v>SMNE</v>
          </cell>
          <cell r="R473" t="str">
            <v>NONE</v>
          </cell>
        </row>
        <row r="474">
          <cell r="B474" t="str">
            <v>1802</v>
          </cell>
          <cell r="C474">
            <v>608</v>
          </cell>
          <cell r="D474" t="str">
            <v>CUSTODIAN COSTUMER I</v>
          </cell>
          <cell r="E474" t="str">
            <v>NON-EXEMPT</v>
          </cell>
          <cell r="F474" t="str">
            <v>H</v>
          </cell>
          <cell r="G474">
            <v>245</v>
          </cell>
          <cell r="H474">
            <v>1111</v>
          </cell>
          <cell r="I474" t="str">
            <v>0408</v>
          </cell>
          <cell r="J474" t="str">
            <v>245</v>
          </cell>
          <cell r="K474" t="str">
            <v>6</v>
          </cell>
          <cell r="L474" t="str">
            <v>10</v>
          </cell>
          <cell r="M474" t="str">
            <v>Y</v>
          </cell>
          <cell r="N474" t="str">
            <v/>
          </cell>
          <cell r="O474" t="str">
            <v/>
          </cell>
          <cell r="P474" t="str">
            <v>3</v>
          </cell>
          <cell r="Q474" t="str">
            <v>SMNE</v>
          </cell>
          <cell r="R474" t="str">
            <v>NONE</v>
          </cell>
        </row>
        <row r="475">
          <cell r="B475" t="str">
            <v>1803</v>
          </cell>
          <cell r="C475">
            <v>608</v>
          </cell>
          <cell r="D475" t="str">
            <v>CUSTODIAN COSTUMER II</v>
          </cell>
          <cell r="E475" t="str">
            <v>NON-EXEMPT</v>
          </cell>
          <cell r="F475" t="str">
            <v>H</v>
          </cell>
          <cell r="G475">
            <v>245</v>
          </cell>
          <cell r="H475">
            <v>1111</v>
          </cell>
          <cell r="I475" t="str">
            <v>0408</v>
          </cell>
          <cell r="J475" t="str">
            <v>245</v>
          </cell>
          <cell r="K475" t="str">
            <v>7</v>
          </cell>
          <cell r="L475" t="str">
            <v>11</v>
          </cell>
          <cell r="M475" t="str">
            <v>Y</v>
          </cell>
          <cell r="N475" t="str">
            <v/>
          </cell>
          <cell r="O475" t="str">
            <v/>
          </cell>
          <cell r="P475" t="str">
            <v>3</v>
          </cell>
          <cell r="Q475" t="str">
            <v>SMNE</v>
          </cell>
          <cell r="R475" t="str">
            <v>NONE</v>
          </cell>
        </row>
        <row r="476">
          <cell r="B476" t="str">
            <v>1804</v>
          </cell>
          <cell r="C476">
            <v>608</v>
          </cell>
          <cell r="D476" t="str">
            <v>MILITARY PROP ASST CUST</v>
          </cell>
          <cell r="E476" t="str">
            <v>NON-EXEMPT</v>
          </cell>
          <cell r="F476" t="str">
            <v>H</v>
          </cell>
          <cell r="G476">
            <v>235</v>
          </cell>
          <cell r="H476">
            <v>1111</v>
          </cell>
          <cell r="I476" t="str">
            <v>0690R</v>
          </cell>
          <cell r="J476" t="str">
            <v>010</v>
          </cell>
          <cell r="K476" t="str">
            <v/>
          </cell>
          <cell r="L476" t="str">
            <v/>
          </cell>
          <cell r="M476" t="str">
            <v>Y</v>
          </cell>
          <cell r="N476" t="str">
            <v/>
          </cell>
          <cell r="O476" t="str">
            <v/>
          </cell>
          <cell r="P476" t="str">
            <v>4</v>
          </cell>
          <cell r="Q476" t="str">
            <v>MNNE</v>
          </cell>
          <cell r="R476" t="str">
            <v>NONE</v>
          </cell>
        </row>
        <row r="477">
          <cell r="B477" t="str">
            <v>1828</v>
          </cell>
          <cell r="C477">
            <v>108</v>
          </cell>
          <cell r="D477" t="str">
            <v>SUPV, ATHLETICS</v>
          </cell>
          <cell r="E477" t="str">
            <v>EXEMPT</v>
          </cell>
          <cell r="F477" t="str">
            <v>S</v>
          </cell>
          <cell r="G477">
            <v>235</v>
          </cell>
          <cell r="H477">
            <v>1111</v>
          </cell>
          <cell r="I477" t="str">
            <v>0120R</v>
          </cell>
          <cell r="J477" t="str">
            <v>020</v>
          </cell>
          <cell r="K477" t="str">
            <v/>
          </cell>
          <cell r="L477" t="str">
            <v/>
          </cell>
          <cell r="M477" t="str">
            <v>Y</v>
          </cell>
          <cell r="N477" t="str">
            <v/>
          </cell>
          <cell r="O477" t="str">
            <v/>
          </cell>
          <cell r="P477" t="str">
            <v>4</v>
          </cell>
          <cell r="Q477" t="str">
            <v>MNTH</v>
          </cell>
          <cell r="R477" t="str">
            <v>ADMN</v>
          </cell>
        </row>
        <row r="478">
          <cell r="B478" t="str">
            <v>1902</v>
          </cell>
          <cell r="C478">
            <v>357</v>
          </cell>
          <cell r="D478" t="str">
            <v>SUPV, MAINTENANCE OPERATNS</v>
          </cell>
          <cell r="E478" t="str">
            <v>EXEMPT</v>
          </cell>
          <cell r="F478" t="str">
            <v>S</v>
          </cell>
          <cell r="G478">
            <v>235</v>
          </cell>
          <cell r="H478">
            <v>1111</v>
          </cell>
          <cell r="I478" t="str">
            <v>0120R</v>
          </cell>
          <cell r="J478" t="str">
            <v>010</v>
          </cell>
          <cell r="K478" t="str">
            <v/>
          </cell>
          <cell r="L478" t="str">
            <v/>
          </cell>
          <cell r="M478" t="str">
            <v>Y</v>
          </cell>
          <cell r="N478" t="str">
            <v/>
          </cell>
          <cell r="O478" t="str">
            <v/>
          </cell>
          <cell r="P478" t="str">
            <v>4</v>
          </cell>
          <cell r="Q478" t="str">
            <v>MNTH</v>
          </cell>
          <cell r="R478" t="str">
            <v>ADMN</v>
          </cell>
        </row>
        <row r="479">
          <cell r="B479" t="str">
            <v>1906</v>
          </cell>
          <cell r="C479">
            <v>509</v>
          </cell>
          <cell r="D479" t="str">
            <v>SUPV, OFFICE SUPPORT</v>
          </cell>
          <cell r="E479" t="str">
            <v>EXEMPT</v>
          </cell>
          <cell r="F479" t="str">
            <v>S</v>
          </cell>
          <cell r="G479">
            <v>235</v>
          </cell>
          <cell r="H479">
            <v>1111</v>
          </cell>
          <cell r="I479" t="str">
            <v>0120R</v>
          </cell>
          <cell r="J479" t="str">
            <v>010</v>
          </cell>
          <cell r="K479" t="str">
            <v/>
          </cell>
          <cell r="L479" t="str">
            <v/>
          </cell>
          <cell r="M479" t="str">
            <v>Y</v>
          </cell>
          <cell r="N479" t="str">
            <v/>
          </cell>
          <cell r="O479" t="str">
            <v/>
          </cell>
          <cell r="P479" t="str">
            <v>4</v>
          </cell>
          <cell r="Q479" t="str">
            <v>MNTH</v>
          </cell>
          <cell r="R479" t="str">
            <v>ADMN</v>
          </cell>
        </row>
        <row r="480">
          <cell r="B480" t="str">
            <v>1920</v>
          </cell>
          <cell r="C480">
            <v>357</v>
          </cell>
          <cell r="D480" t="str">
            <v>SUPV, SENIOR ELECTRICAL</v>
          </cell>
          <cell r="E480" t="str">
            <v>EXEMPT</v>
          </cell>
          <cell r="F480" t="str">
            <v>S</v>
          </cell>
          <cell r="G480">
            <v>235</v>
          </cell>
          <cell r="H480">
            <v>1111</v>
          </cell>
          <cell r="I480" t="str">
            <v>0120R</v>
          </cell>
          <cell r="J480" t="str">
            <v>020</v>
          </cell>
          <cell r="K480" t="str">
            <v/>
          </cell>
          <cell r="L480" t="str">
            <v/>
          </cell>
          <cell r="M480" t="str">
            <v>Y</v>
          </cell>
          <cell r="N480" t="str">
            <v/>
          </cell>
          <cell r="O480" t="str">
            <v/>
          </cell>
          <cell r="P480" t="str">
            <v>4</v>
          </cell>
          <cell r="Q480" t="str">
            <v>MNTH</v>
          </cell>
          <cell r="R480" t="str">
            <v>ADMN</v>
          </cell>
        </row>
        <row r="481">
          <cell r="B481" t="str">
            <v>1922</v>
          </cell>
          <cell r="C481">
            <v>357</v>
          </cell>
          <cell r="D481" t="str">
            <v>SUPV, SENIOR PLUMBING</v>
          </cell>
          <cell r="E481" t="str">
            <v>EXEMPT</v>
          </cell>
          <cell r="F481" t="str">
            <v>S</v>
          </cell>
          <cell r="G481">
            <v>235</v>
          </cell>
          <cell r="H481">
            <v>1111</v>
          </cell>
          <cell r="I481" t="str">
            <v>0120R</v>
          </cell>
          <cell r="J481" t="str">
            <v>020</v>
          </cell>
          <cell r="K481" t="str">
            <v/>
          </cell>
          <cell r="L481" t="str">
            <v/>
          </cell>
          <cell r="M481" t="str">
            <v>Y</v>
          </cell>
          <cell r="N481" t="str">
            <v/>
          </cell>
          <cell r="O481" t="str">
            <v/>
          </cell>
          <cell r="P481" t="str">
            <v>4</v>
          </cell>
          <cell r="Q481" t="str">
            <v>MNTH</v>
          </cell>
          <cell r="R481" t="str">
            <v>ADMN</v>
          </cell>
        </row>
        <row r="482">
          <cell r="B482" t="str">
            <v>1924</v>
          </cell>
          <cell r="C482">
            <v>357</v>
          </cell>
          <cell r="D482" t="str">
            <v>SUPV, SR WELDING/SHEET METAL</v>
          </cell>
          <cell r="E482" t="str">
            <v>EXEMPT</v>
          </cell>
          <cell r="F482" t="str">
            <v>S</v>
          </cell>
          <cell r="G482">
            <v>235</v>
          </cell>
          <cell r="H482">
            <v>1111</v>
          </cell>
          <cell r="I482" t="str">
            <v>0120R</v>
          </cell>
          <cell r="J482" t="str">
            <v>020</v>
          </cell>
          <cell r="K482" t="str">
            <v/>
          </cell>
          <cell r="L482" t="str">
            <v/>
          </cell>
          <cell r="M482" t="str">
            <v>Y</v>
          </cell>
          <cell r="N482" t="str">
            <v/>
          </cell>
          <cell r="O482" t="str">
            <v/>
          </cell>
          <cell r="P482" t="str">
            <v>4</v>
          </cell>
          <cell r="Q482" t="str">
            <v>MNTH</v>
          </cell>
          <cell r="R482" t="str">
            <v>ADMN</v>
          </cell>
        </row>
        <row r="483">
          <cell r="B483" t="str">
            <v>1925</v>
          </cell>
          <cell r="C483">
            <v>357</v>
          </cell>
          <cell r="D483" t="str">
            <v>SUPV, PROTECTIVE COATINGS</v>
          </cell>
          <cell r="E483" t="str">
            <v>EXEMPT</v>
          </cell>
          <cell r="F483" t="str">
            <v>S</v>
          </cell>
          <cell r="G483">
            <v>235</v>
          </cell>
          <cell r="H483">
            <v>1111</v>
          </cell>
          <cell r="I483" t="str">
            <v>0120R</v>
          </cell>
          <cell r="J483" t="str">
            <v>010</v>
          </cell>
          <cell r="K483" t="str">
            <v/>
          </cell>
          <cell r="L483" t="str">
            <v/>
          </cell>
          <cell r="M483" t="str">
            <v>Y</v>
          </cell>
          <cell r="N483" t="str">
            <v/>
          </cell>
          <cell r="O483" t="str">
            <v/>
          </cell>
          <cell r="P483" t="str">
            <v>4</v>
          </cell>
          <cell r="Q483" t="str">
            <v>MNTH</v>
          </cell>
          <cell r="R483" t="str">
            <v>ADMN</v>
          </cell>
        </row>
        <row r="484">
          <cell r="B484" t="str">
            <v>1926</v>
          </cell>
          <cell r="C484">
            <v>357</v>
          </cell>
          <cell r="D484" t="str">
            <v>SUPV, SR PROTECTV COATINGS</v>
          </cell>
          <cell r="E484" t="str">
            <v>EXEMPT</v>
          </cell>
          <cell r="F484" t="str">
            <v>S</v>
          </cell>
          <cell r="G484">
            <v>235</v>
          </cell>
          <cell r="H484">
            <v>1111</v>
          </cell>
          <cell r="I484" t="str">
            <v>0120R</v>
          </cell>
          <cell r="J484" t="str">
            <v>020</v>
          </cell>
          <cell r="K484" t="str">
            <v/>
          </cell>
          <cell r="L484" t="str">
            <v/>
          </cell>
          <cell r="M484" t="str">
            <v>Y</v>
          </cell>
          <cell r="N484" t="str">
            <v/>
          </cell>
          <cell r="O484" t="str">
            <v/>
          </cell>
          <cell r="P484" t="str">
            <v>4</v>
          </cell>
          <cell r="Q484" t="str">
            <v>MNTH</v>
          </cell>
          <cell r="R484" t="str">
            <v>ADMN</v>
          </cell>
        </row>
        <row r="485">
          <cell r="B485" t="str">
            <v>1927</v>
          </cell>
          <cell r="C485">
            <v>357</v>
          </cell>
          <cell r="D485" t="str">
            <v>SUPV, PREVENT MTCE SHOP</v>
          </cell>
          <cell r="E485" t="str">
            <v>EXEMPT</v>
          </cell>
          <cell r="F485" t="str">
            <v>S</v>
          </cell>
          <cell r="G485">
            <v>235</v>
          </cell>
          <cell r="H485">
            <v>1111</v>
          </cell>
          <cell r="I485" t="str">
            <v>0120R</v>
          </cell>
          <cell r="J485" t="str">
            <v>020</v>
          </cell>
          <cell r="K485" t="str">
            <v/>
          </cell>
          <cell r="L485" t="str">
            <v/>
          </cell>
          <cell r="M485" t="str">
            <v>Y</v>
          </cell>
          <cell r="N485" t="str">
            <v/>
          </cell>
          <cell r="O485" t="str">
            <v/>
          </cell>
          <cell r="P485" t="str">
            <v>4</v>
          </cell>
          <cell r="Q485" t="str">
            <v>MNTH</v>
          </cell>
          <cell r="R485" t="str">
            <v>ADMN</v>
          </cell>
        </row>
        <row r="486">
          <cell r="B486" t="str">
            <v>1928</v>
          </cell>
          <cell r="C486">
            <v>357</v>
          </cell>
          <cell r="D486" t="str">
            <v>SUPV, SENIOR GROUNDS</v>
          </cell>
          <cell r="E486" t="str">
            <v>EXEMPT</v>
          </cell>
          <cell r="F486" t="str">
            <v>S</v>
          </cell>
          <cell r="G486">
            <v>235</v>
          </cell>
          <cell r="H486">
            <v>1111</v>
          </cell>
          <cell r="I486" t="str">
            <v>0120R</v>
          </cell>
          <cell r="J486" t="str">
            <v>020</v>
          </cell>
          <cell r="K486" t="str">
            <v/>
          </cell>
          <cell r="L486" t="str">
            <v/>
          </cell>
          <cell r="M486" t="str">
            <v>Y</v>
          </cell>
          <cell r="N486" t="str">
            <v/>
          </cell>
          <cell r="O486" t="str">
            <v/>
          </cell>
          <cell r="P486" t="str">
            <v>4</v>
          </cell>
          <cell r="Q486" t="str">
            <v>MNTH</v>
          </cell>
          <cell r="R486" t="str">
            <v>ADMN</v>
          </cell>
        </row>
        <row r="487">
          <cell r="B487" t="str">
            <v>1930</v>
          </cell>
          <cell r="C487">
            <v>357</v>
          </cell>
          <cell r="D487" t="str">
            <v>SUPV, SENIOR HVAC</v>
          </cell>
          <cell r="E487" t="str">
            <v>EXEMPT</v>
          </cell>
          <cell r="F487" t="str">
            <v>S</v>
          </cell>
          <cell r="G487">
            <v>235</v>
          </cell>
          <cell r="H487">
            <v>1111</v>
          </cell>
          <cell r="I487" t="str">
            <v>0120R</v>
          </cell>
          <cell r="J487" t="str">
            <v>020</v>
          </cell>
          <cell r="K487" t="str">
            <v/>
          </cell>
          <cell r="L487" t="str">
            <v/>
          </cell>
          <cell r="M487" t="str">
            <v>Y</v>
          </cell>
          <cell r="N487" t="str">
            <v/>
          </cell>
          <cell r="O487" t="str">
            <v/>
          </cell>
          <cell r="P487" t="str">
            <v>4</v>
          </cell>
          <cell r="Q487" t="str">
            <v>MNTH</v>
          </cell>
          <cell r="R487" t="str">
            <v>ADMN</v>
          </cell>
        </row>
        <row r="488">
          <cell r="B488" t="str">
            <v>1931</v>
          </cell>
          <cell r="C488">
            <v>357</v>
          </cell>
          <cell r="D488" t="str">
            <v>SUPV, SR STRUCTURAL SHOP</v>
          </cell>
          <cell r="E488" t="str">
            <v>EXEMPT</v>
          </cell>
          <cell r="F488" t="str">
            <v>S</v>
          </cell>
          <cell r="G488">
            <v>235</v>
          </cell>
          <cell r="H488">
            <v>1111</v>
          </cell>
          <cell r="I488" t="str">
            <v>0120R</v>
          </cell>
          <cell r="J488" t="str">
            <v>020</v>
          </cell>
          <cell r="K488" t="str">
            <v/>
          </cell>
          <cell r="L488" t="str">
            <v/>
          </cell>
          <cell r="M488" t="str">
            <v>Y</v>
          </cell>
          <cell r="N488" t="str">
            <v/>
          </cell>
          <cell r="O488" t="str">
            <v/>
          </cell>
          <cell r="P488" t="str">
            <v>4</v>
          </cell>
          <cell r="Q488" t="str">
            <v>MNTH</v>
          </cell>
          <cell r="R488" t="str">
            <v>ADMN</v>
          </cell>
        </row>
        <row r="489">
          <cell r="B489" t="str">
            <v>1932</v>
          </cell>
          <cell r="C489">
            <v>357</v>
          </cell>
          <cell r="D489" t="str">
            <v>SUPV, STRUCTURAL SHOP</v>
          </cell>
          <cell r="E489" t="str">
            <v>EXEMPT</v>
          </cell>
          <cell r="F489" t="str">
            <v>S</v>
          </cell>
          <cell r="G489">
            <v>235</v>
          </cell>
          <cell r="H489">
            <v>1111</v>
          </cell>
          <cell r="I489" t="str">
            <v>0120R</v>
          </cell>
          <cell r="J489" t="str">
            <v>010</v>
          </cell>
          <cell r="K489" t="str">
            <v/>
          </cell>
          <cell r="L489" t="str">
            <v/>
          </cell>
          <cell r="M489" t="str">
            <v>Y</v>
          </cell>
          <cell r="N489" t="str">
            <v/>
          </cell>
          <cell r="O489" t="str">
            <v/>
          </cell>
          <cell r="P489" t="str">
            <v>4</v>
          </cell>
          <cell r="Q489" t="str">
            <v>MNTH</v>
          </cell>
          <cell r="R489" t="str">
            <v>ADMN</v>
          </cell>
        </row>
        <row r="490">
          <cell r="B490" t="str">
            <v>1940</v>
          </cell>
          <cell r="C490">
            <v>613</v>
          </cell>
          <cell r="D490" t="str">
            <v>SUPV, ELECTRICAL</v>
          </cell>
          <cell r="E490" t="str">
            <v>EXEMPT</v>
          </cell>
          <cell r="F490" t="str">
            <v>S</v>
          </cell>
          <cell r="G490">
            <v>235</v>
          </cell>
          <cell r="H490">
            <v>0</v>
          </cell>
          <cell r="I490" t="str">
            <v>0120R</v>
          </cell>
          <cell r="J490" t="str">
            <v>010</v>
          </cell>
          <cell r="K490" t="str">
            <v/>
          </cell>
          <cell r="L490" t="str">
            <v/>
          </cell>
          <cell r="M490" t="str">
            <v>Y</v>
          </cell>
          <cell r="N490" t="str">
            <v/>
          </cell>
          <cell r="O490" t="str">
            <v/>
          </cell>
          <cell r="P490" t="str">
            <v>4</v>
          </cell>
          <cell r="Q490" t="str">
            <v>MNTH</v>
          </cell>
          <cell r="R490" t="str">
            <v>ADMN</v>
          </cell>
        </row>
        <row r="491">
          <cell r="B491" t="str">
            <v>1940</v>
          </cell>
          <cell r="C491">
            <v>613</v>
          </cell>
          <cell r="D491" t="str">
            <v>SUPV, ELECTRICAL</v>
          </cell>
          <cell r="E491" t="str">
            <v>EXEMPT</v>
          </cell>
          <cell r="F491" t="str">
            <v>S</v>
          </cell>
          <cell r="G491">
            <v>235</v>
          </cell>
          <cell r="H491">
            <v>1111</v>
          </cell>
          <cell r="I491" t="str">
            <v>0120R</v>
          </cell>
          <cell r="J491" t="str">
            <v>010</v>
          </cell>
          <cell r="K491" t="str">
            <v/>
          </cell>
          <cell r="L491" t="str">
            <v/>
          </cell>
          <cell r="M491" t="str">
            <v>Y</v>
          </cell>
          <cell r="N491" t="str">
            <v/>
          </cell>
          <cell r="O491" t="str">
            <v/>
          </cell>
          <cell r="P491" t="str">
            <v>4</v>
          </cell>
          <cell r="Q491" t="str">
            <v>MNTH</v>
          </cell>
          <cell r="R491" t="str">
            <v>ADMN</v>
          </cell>
        </row>
        <row r="492">
          <cell r="B492" t="str">
            <v>1942</v>
          </cell>
          <cell r="C492">
            <v>613</v>
          </cell>
          <cell r="D492" t="str">
            <v>SUPV, PLUMBING</v>
          </cell>
          <cell r="E492" t="str">
            <v>EXEMPT</v>
          </cell>
          <cell r="F492" t="str">
            <v>S</v>
          </cell>
          <cell r="G492">
            <v>235</v>
          </cell>
          <cell r="H492">
            <v>1111</v>
          </cell>
          <cell r="I492" t="str">
            <v>0120R</v>
          </cell>
          <cell r="J492" t="str">
            <v>010</v>
          </cell>
          <cell r="K492" t="str">
            <v/>
          </cell>
          <cell r="L492" t="str">
            <v/>
          </cell>
          <cell r="M492" t="str">
            <v>Y</v>
          </cell>
          <cell r="N492" t="str">
            <v/>
          </cell>
          <cell r="O492" t="str">
            <v/>
          </cell>
          <cell r="P492" t="str">
            <v>4</v>
          </cell>
          <cell r="Q492" t="str">
            <v>MNTH</v>
          </cell>
          <cell r="R492" t="str">
            <v>ADMN</v>
          </cell>
        </row>
        <row r="493">
          <cell r="B493" t="str">
            <v>1944</v>
          </cell>
          <cell r="C493">
            <v>613</v>
          </cell>
          <cell r="D493" t="str">
            <v>SUPV, WELDING/SHEET METAL</v>
          </cell>
          <cell r="E493" t="str">
            <v>EXEMPT</v>
          </cell>
          <cell r="F493" t="str">
            <v>S</v>
          </cell>
          <cell r="G493">
            <v>235</v>
          </cell>
          <cell r="H493">
            <v>1111</v>
          </cell>
          <cell r="I493" t="str">
            <v>0120R</v>
          </cell>
          <cell r="J493" t="str">
            <v>010</v>
          </cell>
          <cell r="K493" t="str">
            <v/>
          </cell>
          <cell r="L493" t="str">
            <v/>
          </cell>
          <cell r="M493" t="str">
            <v>Y</v>
          </cell>
          <cell r="N493" t="str">
            <v/>
          </cell>
          <cell r="O493" t="str">
            <v/>
          </cell>
          <cell r="P493" t="str">
            <v>4</v>
          </cell>
          <cell r="Q493" t="str">
            <v>MNTH</v>
          </cell>
          <cell r="R493" t="str">
            <v>ADMN</v>
          </cell>
        </row>
        <row r="494">
          <cell r="B494" t="str">
            <v>1946</v>
          </cell>
          <cell r="C494">
            <v>613</v>
          </cell>
          <cell r="D494" t="str">
            <v>SUPV, CARPENTRY/PAINTING</v>
          </cell>
          <cell r="E494" t="str">
            <v>EXEMPT</v>
          </cell>
          <cell r="F494" t="str">
            <v>S</v>
          </cell>
          <cell r="G494">
            <v>235</v>
          </cell>
          <cell r="H494">
            <v>1111</v>
          </cell>
          <cell r="I494" t="str">
            <v>1116</v>
          </cell>
          <cell r="J494" t="str">
            <v>040</v>
          </cell>
          <cell r="K494" t="str">
            <v>1</v>
          </cell>
          <cell r="L494" t="str">
            <v>17</v>
          </cell>
          <cell r="M494" t="str">
            <v>Y</v>
          </cell>
          <cell r="N494" t="str">
            <v/>
          </cell>
          <cell r="O494" t="str">
            <v/>
          </cell>
          <cell r="P494" t="str">
            <v>4</v>
          </cell>
          <cell r="Q494" t="str">
            <v>MNTH</v>
          </cell>
          <cell r="R494" t="str">
            <v>ADMN</v>
          </cell>
        </row>
        <row r="495">
          <cell r="B495" t="str">
            <v>1948</v>
          </cell>
          <cell r="C495">
            <v>613</v>
          </cell>
          <cell r="D495" t="str">
            <v>SUPV, GROUNDS</v>
          </cell>
          <cell r="E495" t="str">
            <v>EXEMPT</v>
          </cell>
          <cell r="F495" t="str">
            <v>S</v>
          </cell>
          <cell r="G495">
            <v>235</v>
          </cell>
          <cell r="H495">
            <v>1111</v>
          </cell>
          <cell r="I495" t="str">
            <v>0120R</v>
          </cell>
          <cell r="J495" t="str">
            <v>010</v>
          </cell>
          <cell r="K495" t="str">
            <v/>
          </cell>
          <cell r="L495" t="str">
            <v/>
          </cell>
          <cell r="M495" t="str">
            <v>Y</v>
          </cell>
          <cell r="N495" t="str">
            <v/>
          </cell>
          <cell r="O495" t="str">
            <v/>
          </cell>
          <cell r="P495" t="str">
            <v>4</v>
          </cell>
          <cell r="Q495" t="str">
            <v>MNTH</v>
          </cell>
          <cell r="R495" t="str">
            <v>ADMN</v>
          </cell>
        </row>
        <row r="496">
          <cell r="B496" t="str">
            <v>1950</v>
          </cell>
          <cell r="C496">
            <v>613</v>
          </cell>
          <cell r="D496" t="str">
            <v>SUPV, HVAC</v>
          </cell>
          <cell r="E496" t="str">
            <v>EXEMPT</v>
          </cell>
          <cell r="F496" t="str">
            <v>S</v>
          </cell>
          <cell r="G496">
            <v>235</v>
          </cell>
          <cell r="H496">
            <v>1111</v>
          </cell>
          <cell r="I496" t="str">
            <v>0120R</v>
          </cell>
          <cell r="J496" t="str">
            <v>010</v>
          </cell>
          <cell r="K496" t="str">
            <v/>
          </cell>
          <cell r="L496" t="str">
            <v/>
          </cell>
          <cell r="M496" t="str">
            <v>Y</v>
          </cell>
          <cell r="N496" t="str">
            <v/>
          </cell>
          <cell r="O496" t="str">
            <v/>
          </cell>
          <cell r="P496" t="str">
            <v>4</v>
          </cell>
          <cell r="Q496" t="str">
            <v>MNTH</v>
          </cell>
          <cell r="R496" t="str">
            <v>ADMN</v>
          </cell>
        </row>
        <row r="497">
          <cell r="B497" t="str">
            <v>1970</v>
          </cell>
          <cell r="C497">
            <v>357</v>
          </cell>
          <cell r="D497" t="str">
            <v>SUPV, FOOD WAREHOUSE SVCS</v>
          </cell>
          <cell r="E497" t="str">
            <v>EXEMPT</v>
          </cell>
          <cell r="F497" t="str">
            <v>S</v>
          </cell>
          <cell r="G497">
            <v>235</v>
          </cell>
          <cell r="H497">
            <v>1111</v>
          </cell>
          <cell r="I497" t="str">
            <v>0120R</v>
          </cell>
          <cell r="J497" t="str">
            <v>020</v>
          </cell>
          <cell r="K497" t="str">
            <v/>
          </cell>
          <cell r="L497" t="str">
            <v/>
          </cell>
          <cell r="M497" t="str">
            <v>Y</v>
          </cell>
          <cell r="N497" t="str">
            <v/>
          </cell>
          <cell r="O497" t="str">
            <v/>
          </cell>
          <cell r="P497" t="str">
            <v>4</v>
          </cell>
          <cell r="Q497" t="str">
            <v>MNTH</v>
          </cell>
          <cell r="R497" t="str">
            <v>ADMN</v>
          </cell>
        </row>
        <row r="498">
          <cell r="B498" t="str">
            <v>1972</v>
          </cell>
          <cell r="C498">
            <v>108</v>
          </cell>
          <cell r="D498" t="str">
            <v>SUPV, FOOD VENDING SVCS</v>
          </cell>
          <cell r="E498" t="str">
            <v>EXEMPT</v>
          </cell>
          <cell r="F498" t="str">
            <v>S</v>
          </cell>
          <cell r="G498">
            <v>235</v>
          </cell>
          <cell r="H498">
            <v>1111</v>
          </cell>
          <cell r="I498" t="str">
            <v>0120R</v>
          </cell>
          <cell r="J498" t="str">
            <v>010</v>
          </cell>
          <cell r="K498" t="str">
            <v/>
          </cell>
          <cell r="L498" t="str">
            <v/>
          </cell>
          <cell r="M498" t="str">
            <v>Y</v>
          </cell>
          <cell r="N498" t="str">
            <v/>
          </cell>
          <cell r="O498" t="str">
            <v/>
          </cell>
          <cell r="P498" t="str">
            <v>4</v>
          </cell>
          <cell r="Q498" t="str">
            <v>MNTH</v>
          </cell>
          <cell r="R498" t="str">
            <v>ADMN</v>
          </cell>
        </row>
        <row r="499">
          <cell r="B499" t="str">
            <v>1980</v>
          </cell>
          <cell r="C499">
            <v>357</v>
          </cell>
          <cell r="D499" t="str">
            <v>SUPV, NORTHWEST COALITION</v>
          </cell>
          <cell r="E499" t="str">
            <v>EXEMPT</v>
          </cell>
          <cell r="F499" t="str">
            <v>S</v>
          </cell>
          <cell r="G499">
            <v>235</v>
          </cell>
          <cell r="H499">
            <v>1111</v>
          </cell>
          <cell r="I499" t="str">
            <v>1170</v>
          </cell>
          <cell r="J499" t="str">
            <v>010</v>
          </cell>
          <cell r="K499" t="str">
            <v>1</v>
          </cell>
          <cell r="L499" t="str">
            <v>25</v>
          </cell>
          <cell r="M499" t="str">
            <v>Y</v>
          </cell>
          <cell r="N499" t="str">
            <v/>
          </cell>
          <cell r="O499" t="str">
            <v/>
          </cell>
          <cell r="P499" t="str">
            <v>4</v>
          </cell>
          <cell r="Q499" t="str">
            <v>MNTH</v>
          </cell>
          <cell r="R499" t="str">
            <v>ADMN</v>
          </cell>
        </row>
        <row r="500">
          <cell r="B500" t="str">
            <v>1982</v>
          </cell>
          <cell r="C500">
            <v>357</v>
          </cell>
          <cell r="D500" t="str">
            <v>SUPV, SOUTHWEST COALITION</v>
          </cell>
          <cell r="E500" t="str">
            <v>EXEMPT</v>
          </cell>
          <cell r="F500" t="str">
            <v>S</v>
          </cell>
          <cell r="G500">
            <v>235</v>
          </cell>
          <cell r="H500">
            <v>1111</v>
          </cell>
          <cell r="I500" t="str">
            <v>1170</v>
          </cell>
          <cell r="J500" t="str">
            <v>010</v>
          </cell>
          <cell r="K500" t="str">
            <v>1</v>
          </cell>
          <cell r="L500" t="str">
            <v>25</v>
          </cell>
          <cell r="M500" t="str">
            <v>Y</v>
          </cell>
          <cell r="N500" t="str">
            <v/>
          </cell>
          <cell r="O500" t="str">
            <v/>
          </cell>
          <cell r="P500" t="str">
            <v>4</v>
          </cell>
          <cell r="Q500" t="str">
            <v>MNTH</v>
          </cell>
          <cell r="R500" t="str">
            <v>ADMN</v>
          </cell>
        </row>
        <row r="501">
          <cell r="B501" t="str">
            <v>1984</v>
          </cell>
          <cell r="C501">
            <v>357</v>
          </cell>
          <cell r="D501" t="str">
            <v>SUPV, SOUTHEAST COALITION</v>
          </cell>
          <cell r="E501" t="str">
            <v>EXEMPT</v>
          </cell>
          <cell r="F501" t="str">
            <v>S</v>
          </cell>
          <cell r="G501">
            <v>235</v>
          </cell>
          <cell r="H501">
            <v>1111</v>
          </cell>
          <cell r="I501" t="str">
            <v>1170</v>
          </cell>
          <cell r="J501" t="str">
            <v>010</v>
          </cell>
          <cell r="K501" t="str">
            <v>1</v>
          </cell>
          <cell r="L501" t="str">
            <v>25</v>
          </cell>
          <cell r="M501" t="str">
            <v>Y</v>
          </cell>
          <cell r="N501" t="str">
            <v/>
          </cell>
          <cell r="O501" t="str">
            <v/>
          </cell>
          <cell r="P501" t="str">
            <v>4</v>
          </cell>
          <cell r="Q501" t="str">
            <v>MNTH</v>
          </cell>
          <cell r="R501" t="str">
            <v>ADMN</v>
          </cell>
        </row>
        <row r="502">
          <cell r="B502" t="str">
            <v>1986</v>
          </cell>
          <cell r="C502">
            <v>357</v>
          </cell>
          <cell r="D502" t="str">
            <v>SUPV, NORTHEAST COALITION</v>
          </cell>
          <cell r="E502" t="str">
            <v>EXEMPT</v>
          </cell>
          <cell r="F502" t="str">
            <v>S</v>
          </cell>
          <cell r="G502">
            <v>235</v>
          </cell>
          <cell r="H502">
            <v>1111</v>
          </cell>
          <cell r="I502" t="str">
            <v>1170</v>
          </cell>
          <cell r="J502" t="str">
            <v>010</v>
          </cell>
          <cell r="K502" t="str">
            <v>1</v>
          </cell>
          <cell r="L502" t="str">
            <v>25</v>
          </cell>
          <cell r="M502" t="str">
            <v>Y</v>
          </cell>
          <cell r="N502" t="str">
            <v/>
          </cell>
          <cell r="O502" t="str">
            <v/>
          </cell>
          <cell r="P502" t="str">
            <v>4</v>
          </cell>
          <cell r="Q502" t="str">
            <v>MNTH</v>
          </cell>
          <cell r="R502" t="str">
            <v>ADMN</v>
          </cell>
        </row>
        <row r="503">
          <cell r="B503" t="str">
            <v>2001</v>
          </cell>
          <cell r="C503">
            <v>202</v>
          </cell>
          <cell r="D503" t="str">
            <v>HOMEBOUND TEACHER</v>
          </cell>
          <cell r="E503" t="str">
            <v>EXEMPT</v>
          </cell>
          <cell r="F503" t="str">
            <v>H</v>
          </cell>
          <cell r="G503">
            <v>0</v>
          </cell>
          <cell r="H503">
            <v>1111</v>
          </cell>
          <cell r="I503" t="str">
            <v>0150R</v>
          </cell>
          <cell r="J503" t="str">
            <v>020</v>
          </cell>
          <cell r="K503" t="str">
            <v/>
          </cell>
          <cell r="L503" t="str">
            <v/>
          </cell>
          <cell r="M503" t="str">
            <v>Y1</v>
          </cell>
          <cell r="N503" t="str">
            <v/>
          </cell>
          <cell r="O503" t="str">
            <v/>
          </cell>
          <cell r="P503" t="str">
            <v>4</v>
          </cell>
          <cell r="Q503" t="str">
            <v>MEHP</v>
          </cell>
          <cell r="R503" t="str">
            <v>NONE</v>
          </cell>
        </row>
        <row r="504">
          <cell r="B504" t="str">
            <v>2002</v>
          </cell>
          <cell r="C504">
            <v>201</v>
          </cell>
          <cell r="D504" t="str">
            <v>INSTRUCTOR/D</v>
          </cell>
          <cell r="E504" t="str">
            <v>EXEMPT</v>
          </cell>
          <cell r="F504" t="str">
            <v>S</v>
          </cell>
          <cell r="G504">
            <v>187</v>
          </cell>
          <cell r="H504">
            <v>1111</v>
          </cell>
          <cell r="I504" t="str">
            <v>1300</v>
          </cell>
          <cell r="J504" t="str">
            <v>030</v>
          </cell>
          <cell r="K504" t="str">
            <v>1</v>
          </cell>
          <cell r="L504" t="str">
            <v>13</v>
          </cell>
          <cell r="M504" t="str">
            <v>Y</v>
          </cell>
          <cell r="N504" t="str">
            <v/>
          </cell>
          <cell r="O504" t="str">
            <v/>
          </cell>
          <cell r="P504" t="str">
            <v>4</v>
          </cell>
          <cell r="Q504" t="str">
            <v>MNTH</v>
          </cell>
          <cell r="R504" t="str">
            <v>NONE</v>
          </cell>
        </row>
        <row r="505">
          <cell r="B505" t="str">
            <v>2002</v>
          </cell>
          <cell r="C505">
            <v>201</v>
          </cell>
          <cell r="D505" t="str">
            <v>INSTRUCTOR/D</v>
          </cell>
          <cell r="E505" t="str">
            <v>EXEMPT</v>
          </cell>
          <cell r="F505" t="str">
            <v>S</v>
          </cell>
          <cell r="G505">
            <v>187</v>
          </cell>
          <cell r="H505">
            <v>1111</v>
          </cell>
          <cell r="I505" t="str">
            <v>1300</v>
          </cell>
          <cell r="J505" t="str">
            <v>040</v>
          </cell>
          <cell r="K505" t="str">
            <v>1</v>
          </cell>
          <cell r="L505" t="str">
            <v>13</v>
          </cell>
          <cell r="M505" t="str">
            <v>Y</v>
          </cell>
          <cell r="N505" t="str">
            <v/>
          </cell>
          <cell r="O505" t="str">
            <v/>
          </cell>
          <cell r="P505" t="str">
            <v>4</v>
          </cell>
          <cell r="Q505" t="str">
            <v>MNTH</v>
          </cell>
          <cell r="R505" t="str">
            <v>NONE</v>
          </cell>
        </row>
        <row r="506">
          <cell r="B506" t="str">
            <v>2002</v>
          </cell>
          <cell r="C506">
            <v>201</v>
          </cell>
          <cell r="D506" t="str">
            <v>INSTRUCTOR/D</v>
          </cell>
          <cell r="E506" t="str">
            <v>EXEMPT</v>
          </cell>
          <cell r="F506" t="str">
            <v>S</v>
          </cell>
          <cell r="G506">
            <v>187</v>
          </cell>
          <cell r="H506">
            <v>1111</v>
          </cell>
          <cell r="I506" t="str">
            <v>1300</v>
          </cell>
          <cell r="J506" t="str">
            <v>050</v>
          </cell>
          <cell r="K506" t="str">
            <v>1</v>
          </cell>
          <cell r="L506" t="str">
            <v>13</v>
          </cell>
          <cell r="M506" t="str">
            <v>Y</v>
          </cell>
          <cell r="N506" t="str">
            <v/>
          </cell>
          <cell r="O506" t="str">
            <v/>
          </cell>
          <cell r="P506" t="str">
            <v>4</v>
          </cell>
          <cell r="Q506" t="str">
            <v>MNTH</v>
          </cell>
          <cell r="R506" t="str">
            <v>NONE</v>
          </cell>
        </row>
        <row r="507">
          <cell r="B507" t="str">
            <v>2002</v>
          </cell>
          <cell r="C507">
            <v>201</v>
          </cell>
          <cell r="D507" t="str">
            <v>INSTRUCTOR/D</v>
          </cell>
          <cell r="E507" t="str">
            <v>EXEMPT</v>
          </cell>
          <cell r="F507" t="str">
            <v>S</v>
          </cell>
          <cell r="G507">
            <v>187</v>
          </cell>
          <cell r="H507">
            <v>1111</v>
          </cell>
          <cell r="I507" t="str">
            <v>1300</v>
          </cell>
          <cell r="J507" t="str">
            <v>060</v>
          </cell>
          <cell r="K507" t="str">
            <v>1</v>
          </cell>
          <cell r="L507" t="str">
            <v>13</v>
          </cell>
          <cell r="M507" t="str">
            <v>Y</v>
          </cell>
          <cell r="N507" t="str">
            <v/>
          </cell>
          <cell r="O507" t="str">
            <v/>
          </cell>
          <cell r="P507" t="str">
            <v>4</v>
          </cell>
          <cell r="Q507" t="str">
            <v>MNTH</v>
          </cell>
          <cell r="R507" t="str">
            <v>NONE</v>
          </cell>
        </row>
        <row r="508">
          <cell r="B508" t="str">
            <v>2002</v>
          </cell>
          <cell r="C508">
            <v>201</v>
          </cell>
          <cell r="D508" t="str">
            <v>INSTRUCTOR/D</v>
          </cell>
          <cell r="E508" t="str">
            <v>EXEMPT</v>
          </cell>
          <cell r="F508" t="str">
            <v>S</v>
          </cell>
          <cell r="G508">
            <v>187</v>
          </cell>
          <cell r="H508">
            <v>1111</v>
          </cell>
          <cell r="I508" t="str">
            <v>1300</v>
          </cell>
          <cell r="J508" t="str">
            <v>070</v>
          </cell>
          <cell r="K508" t="str">
            <v>1</v>
          </cell>
          <cell r="L508" t="str">
            <v>13</v>
          </cell>
          <cell r="M508" t="str">
            <v>Y</v>
          </cell>
          <cell r="N508" t="str">
            <v/>
          </cell>
          <cell r="O508" t="str">
            <v/>
          </cell>
          <cell r="P508" t="str">
            <v>4</v>
          </cell>
          <cell r="Q508" t="str">
            <v>MNTH</v>
          </cell>
          <cell r="R508" t="str">
            <v>NONE</v>
          </cell>
        </row>
        <row r="509">
          <cell r="B509" t="str">
            <v>2002</v>
          </cell>
          <cell r="C509">
            <v>201</v>
          </cell>
          <cell r="D509" t="str">
            <v>INSTRUCTOR/D</v>
          </cell>
          <cell r="E509" t="str">
            <v>EXEMPT</v>
          </cell>
          <cell r="F509" t="str">
            <v>S</v>
          </cell>
          <cell r="G509">
            <v>187</v>
          </cell>
          <cell r="H509">
            <v>1111</v>
          </cell>
          <cell r="I509" t="str">
            <v>1300</v>
          </cell>
          <cell r="J509" t="str">
            <v>020</v>
          </cell>
          <cell r="K509" t="str">
            <v>2</v>
          </cell>
          <cell r="L509" t="str">
            <v>13</v>
          </cell>
          <cell r="M509" t="str">
            <v>Y</v>
          </cell>
          <cell r="N509" t="str">
            <v/>
          </cell>
          <cell r="O509" t="str">
            <v/>
          </cell>
          <cell r="P509" t="str">
            <v>4</v>
          </cell>
          <cell r="Q509" t="str">
            <v>MNTH</v>
          </cell>
          <cell r="R509" t="str">
            <v>NONE</v>
          </cell>
        </row>
        <row r="510">
          <cell r="B510" t="str">
            <v>2002</v>
          </cell>
          <cell r="C510">
            <v>201</v>
          </cell>
          <cell r="D510" t="str">
            <v>INSTRUCTOR/D</v>
          </cell>
          <cell r="E510" t="str">
            <v>EXEMPT</v>
          </cell>
          <cell r="F510" t="str">
            <v>S</v>
          </cell>
          <cell r="G510">
            <v>187</v>
          </cell>
          <cell r="H510">
            <v>1111</v>
          </cell>
          <cell r="I510" t="str">
            <v>1300</v>
          </cell>
          <cell r="J510" t="str">
            <v>010</v>
          </cell>
          <cell r="K510" t="str">
            <v>1</v>
          </cell>
          <cell r="L510" t="str">
            <v>13</v>
          </cell>
          <cell r="M510" t="str">
            <v>Y</v>
          </cell>
          <cell r="N510" t="str">
            <v/>
          </cell>
          <cell r="O510" t="str">
            <v/>
          </cell>
          <cell r="P510" t="str">
            <v>4</v>
          </cell>
          <cell r="Q510" t="str">
            <v>MNTH</v>
          </cell>
          <cell r="R510" t="str">
            <v>NONE</v>
          </cell>
        </row>
        <row r="511">
          <cell r="B511" t="str">
            <v>2005</v>
          </cell>
          <cell r="C511">
            <v>212</v>
          </cell>
          <cell r="D511" t="str">
            <v>INSTRUCTOR TECH COORD</v>
          </cell>
          <cell r="E511" t="str">
            <v>EXEMPT</v>
          </cell>
          <cell r="F511" t="str">
            <v>S</v>
          </cell>
          <cell r="G511">
            <v>217</v>
          </cell>
          <cell r="H511">
            <v>1111</v>
          </cell>
          <cell r="I511" t="str">
            <v>1501</v>
          </cell>
          <cell r="J511" t="str">
            <v>010</v>
          </cell>
          <cell r="K511" t="str">
            <v>25</v>
          </cell>
          <cell r="L511" t="str">
            <v>35</v>
          </cell>
          <cell r="M511" t="str">
            <v>Y</v>
          </cell>
          <cell r="N511" t="str">
            <v/>
          </cell>
          <cell r="O511" t="str">
            <v/>
          </cell>
          <cell r="P511" t="str">
            <v>4</v>
          </cell>
          <cell r="Q511" t="str">
            <v>MNTH</v>
          </cell>
          <cell r="R511" t="str">
            <v>NONE</v>
          </cell>
        </row>
        <row r="512">
          <cell r="B512" t="str">
            <v>2008</v>
          </cell>
          <cell r="C512">
            <v>215</v>
          </cell>
          <cell r="D512" t="str">
            <v>INSTRUCTOR TECH SPECIALIST</v>
          </cell>
          <cell r="E512" t="str">
            <v>EXEMPT</v>
          </cell>
          <cell r="F512" t="str">
            <v>S</v>
          </cell>
          <cell r="G512">
            <v>209</v>
          </cell>
          <cell r="H512">
            <v>1111</v>
          </cell>
          <cell r="I512" t="str">
            <v>1501</v>
          </cell>
          <cell r="J512" t="str">
            <v>010</v>
          </cell>
          <cell r="K512" t="str">
            <v>16</v>
          </cell>
          <cell r="L512" t="str">
            <v>30</v>
          </cell>
          <cell r="M512" t="str">
            <v>Y</v>
          </cell>
          <cell r="N512" t="str">
            <v/>
          </cell>
          <cell r="O512" t="str">
            <v/>
          </cell>
          <cell r="P512" t="str">
            <v>4</v>
          </cell>
          <cell r="Q512" t="str">
            <v>MNTH</v>
          </cell>
          <cell r="R512" t="str">
            <v>NONE</v>
          </cell>
        </row>
        <row r="513">
          <cell r="B513" t="str">
            <v>2009</v>
          </cell>
          <cell r="C513">
            <v>201</v>
          </cell>
          <cell r="D513" t="str">
            <v>CAREER TECH INSTRUCTOR I</v>
          </cell>
          <cell r="E513" t="str">
            <v>EXEMPT</v>
          </cell>
          <cell r="F513" t="str">
            <v>S</v>
          </cell>
          <cell r="G513">
            <v>190</v>
          </cell>
          <cell r="H513">
            <v>1111</v>
          </cell>
          <cell r="I513" t="str">
            <v>1380</v>
          </cell>
          <cell r="J513" t="str">
            <v>010</v>
          </cell>
          <cell r="K513" t="str">
            <v>1</v>
          </cell>
          <cell r="L513" t="str">
            <v>5</v>
          </cell>
          <cell r="M513" t="str">
            <v>Y</v>
          </cell>
          <cell r="N513" t="str">
            <v/>
          </cell>
          <cell r="O513" t="str">
            <v/>
          </cell>
          <cell r="P513" t="str">
            <v>4</v>
          </cell>
          <cell r="Q513" t="str">
            <v>MNTH</v>
          </cell>
          <cell r="R513" t="str">
            <v>NONE</v>
          </cell>
        </row>
        <row r="514">
          <cell r="B514" t="str">
            <v>2010</v>
          </cell>
          <cell r="C514">
            <v>201</v>
          </cell>
          <cell r="D514" t="str">
            <v>CAREER TECH INSTRUCTOR II</v>
          </cell>
          <cell r="E514" t="str">
            <v>EXEMPT</v>
          </cell>
          <cell r="F514" t="str">
            <v>S</v>
          </cell>
          <cell r="G514">
            <v>190</v>
          </cell>
          <cell r="H514">
            <v>1111</v>
          </cell>
          <cell r="I514" t="str">
            <v>1380</v>
          </cell>
          <cell r="J514" t="str">
            <v>010</v>
          </cell>
          <cell r="K514" t="str">
            <v>6</v>
          </cell>
          <cell r="L514" t="str">
            <v>10</v>
          </cell>
          <cell r="M514" t="str">
            <v>Y</v>
          </cell>
          <cell r="N514" t="str">
            <v/>
          </cell>
          <cell r="O514" t="str">
            <v/>
          </cell>
          <cell r="P514" t="str">
            <v>4</v>
          </cell>
          <cell r="Q514" t="str">
            <v>MNTH</v>
          </cell>
          <cell r="R514" t="str">
            <v>NONE</v>
          </cell>
        </row>
        <row r="515">
          <cell r="B515" t="str">
            <v>2011</v>
          </cell>
          <cell r="C515">
            <v>201</v>
          </cell>
          <cell r="D515" t="str">
            <v>CAREER TECH INSTRUCTOR III</v>
          </cell>
          <cell r="E515" t="str">
            <v>EXEMPT</v>
          </cell>
          <cell r="F515" t="str">
            <v>S</v>
          </cell>
          <cell r="G515">
            <v>190</v>
          </cell>
          <cell r="H515">
            <v>1111</v>
          </cell>
          <cell r="I515" t="str">
            <v>1380</v>
          </cell>
          <cell r="J515" t="str">
            <v>010</v>
          </cell>
          <cell r="K515" t="str">
            <v>11</v>
          </cell>
          <cell r="L515" t="str">
            <v>15</v>
          </cell>
          <cell r="M515" t="str">
            <v>Y</v>
          </cell>
          <cell r="N515" t="str">
            <v/>
          </cell>
          <cell r="O515" t="str">
            <v/>
          </cell>
          <cell r="P515" t="str">
            <v>4</v>
          </cell>
          <cell r="Q515" t="str">
            <v>MNTH</v>
          </cell>
          <cell r="R515" t="str">
            <v>NONE</v>
          </cell>
        </row>
        <row r="516">
          <cell r="B516" t="str">
            <v>2012</v>
          </cell>
          <cell r="C516">
            <v>201</v>
          </cell>
          <cell r="D516" t="str">
            <v>CAREER TECH INSTRUCTOR IV</v>
          </cell>
          <cell r="E516" t="str">
            <v>EXEMPT</v>
          </cell>
          <cell r="F516" t="str">
            <v>S</v>
          </cell>
          <cell r="G516">
            <v>190</v>
          </cell>
          <cell r="H516">
            <v>1111</v>
          </cell>
          <cell r="I516" t="str">
            <v>1380</v>
          </cell>
          <cell r="J516" t="str">
            <v>010</v>
          </cell>
          <cell r="K516" t="str">
            <v>16</v>
          </cell>
          <cell r="L516" t="str">
            <v>20</v>
          </cell>
          <cell r="M516" t="str">
            <v>Y</v>
          </cell>
          <cell r="N516" t="str">
            <v/>
          </cell>
          <cell r="O516" t="str">
            <v/>
          </cell>
          <cell r="P516" t="str">
            <v>4</v>
          </cell>
          <cell r="Q516" t="str">
            <v>MNTH</v>
          </cell>
          <cell r="R516" t="str">
            <v>NONE</v>
          </cell>
        </row>
        <row r="517">
          <cell r="B517" t="str">
            <v>2013</v>
          </cell>
          <cell r="C517">
            <v>201</v>
          </cell>
          <cell r="D517" t="str">
            <v>CEC INSTRUCTOR, HRLY</v>
          </cell>
          <cell r="E517" t="str">
            <v>EXEMPT</v>
          </cell>
          <cell r="F517" t="str">
            <v>H</v>
          </cell>
          <cell r="G517">
            <v>0</v>
          </cell>
          <cell r="H517">
            <v>1111</v>
          </cell>
          <cell r="I517" t="str">
            <v>0370</v>
          </cell>
          <cell r="J517" t="str">
            <v>020</v>
          </cell>
          <cell r="K517" t="str">
            <v>1</v>
          </cell>
          <cell r="L517" t="str">
            <v>13</v>
          </cell>
          <cell r="M517" t="str">
            <v>Y</v>
          </cell>
          <cell r="N517" t="str">
            <v/>
          </cell>
          <cell r="O517" t="str">
            <v/>
          </cell>
          <cell r="P517" t="str">
            <v>4</v>
          </cell>
          <cell r="Q517" t="str">
            <v>MEHP</v>
          </cell>
          <cell r="R517" t="str">
            <v>NONE</v>
          </cell>
        </row>
        <row r="518">
          <cell r="B518" t="str">
            <v>2014</v>
          </cell>
          <cell r="C518">
            <v>201</v>
          </cell>
          <cell r="D518" t="str">
            <v>CEC INSTRUCTOR</v>
          </cell>
          <cell r="E518" t="str">
            <v>EXEMPT</v>
          </cell>
          <cell r="F518" t="str">
            <v>S</v>
          </cell>
          <cell r="G518">
            <v>190</v>
          </cell>
          <cell r="H518">
            <v>1111</v>
          </cell>
          <cell r="I518" t="str">
            <v>1380</v>
          </cell>
          <cell r="J518" t="str">
            <v>010</v>
          </cell>
          <cell r="K518" t="str">
            <v>1</v>
          </cell>
          <cell r="L518" t="str">
            <v>20</v>
          </cell>
          <cell r="M518" t="str">
            <v>Y</v>
          </cell>
          <cell r="N518" t="str">
            <v/>
          </cell>
          <cell r="O518" t="str">
            <v/>
          </cell>
          <cell r="P518" t="str">
            <v>4</v>
          </cell>
          <cell r="Q518" t="str">
            <v>MNTH</v>
          </cell>
          <cell r="R518" t="str">
            <v>NONE</v>
          </cell>
        </row>
        <row r="519">
          <cell r="B519" t="str">
            <v>2014</v>
          </cell>
          <cell r="C519">
            <v>201</v>
          </cell>
          <cell r="D519" t="str">
            <v>CEC INSTRUCTOR (.50 FTE)</v>
          </cell>
          <cell r="E519" t="str">
            <v>EXEMPT</v>
          </cell>
          <cell r="F519" t="str">
            <v>S</v>
          </cell>
          <cell r="G519">
            <v>190</v>
          </cell>
          <cell r="H519">
            <v>1111</v>
          </cell>
          <cell r="I519" t="str">
            <v>2380</v>
          </cell>
          <cell r="J519" t="str">
            <v>010</v>
          </cell>
          <cell r="K519" t="str">
            <v>1</v>
          </cell>
          <cell r="L519" t="str">
            <v>20</v>
          </cell>
          <cell r="M519" t="str">
            <v>Y</v>
          </cell>
          <cell r="N519" t="str">
            <v>JVAR500</v>
          </cell>
          <cell r="O519" t="str">
            <v/>
          </cell>
          <cell r="P519" t="str">
            <v>4</v>
          </cell>
          <cell r="Q519" t="str">
            <v>MNTH</v>
          </cell>
          <cell r="R519" t="str">
            <v>NONE</v>
          </cell>
        </row>
        <row r="520">
          <cell r="B520" t="str">
            <v>2015</v>
          </cell>
          <cell r="C520">
            <v>201</v>
          </cell>
          <cell r="D520" t="str">
            <v>INSTRUCTOR</v>
          </cell>
          <cell r="E520" t="str">
            <v>EXEMPT</v>
          </cell>
          <cell r="F520" t="str">
            <v>S</v>
          </cell>
          <cell r="G520">
            <v>187</v>
          </cell>
          <cell r="H520">
            <v>1111</v>
          </cell>
          <cell r="I520" t="str">
            <v>1406</v>
          </cell>
          <cell r="J520" t="str">
            <v>010</v>
          </cell>
          <cell r="K520" t="str">
            <v>1</v>
          </cell>
          <cell r="L520" t="str">
            <v>14</v>
          </cell>
          <cell r="M520" t="str">
            <v>Y</v>
          </cell>
          <cell r="N520" t="str">
            <v/>
          </cell>
          <cell r="O520" t="str">
            <v/>
          </cell>
          <cell r="P520" t="str">
            <v>4</v>
          </cell>
          <cell r="Q520" t="str">
            <v>MNTH</v>
          </cell>
          <cell r="R520" t="str">
            <v>NONE</v>
          </cell>
        </row>
        <row r="521">
          <cell r="B521" t="str">
            <v>2016</v>
          </cell>
          <cell r="C521">
            <v>201</v>
          </cell>
          <cell r="D521" t="str">
            <v>INSTRUCTOR</v>
          </cell>
          <cell r="E521" t="str">
            <v>EXEMPT</v>
          </cell>
          <cell r="F521" t="str">
            <v>S</v>
          </cell>
          <cell r="G521">
            <v>217</v>
          </cell>
          <cell r="H521">
            <v>1111</v>
          </cell>
          <cell r="I521" t="str">
            <v>1406</v>
          </cell>
          <cell r="J521" t="str">
            <v>010</v>
          </cell>
          <cell r="K521" t="str">
            <v>1</v>
          </cell>
          <cell r="L521" t="str">
            <v>14</v>
          </cell>
          <cell r="M521" t="str">
            <v>Y</v>
          </cell>
          <cell r="N521" t="str">
            <v/>
          </cell>
          <cell r="O521" t="str">
            <v/>
          </cell>
          <cell r="P521" t="str">
            <v>4</v>
          </cell>
          <cell r="Q521" t="str">
            <v>MNTH</v>
          </cell>
          <cell r="R521" t="str">
            <v>NONE</v>
          </cell>
        </row>
        <row r="522">
          <cell r="B522" t="str">
            <v>2017</v>
          </cell>
          <cell r="C522">
            <v>403</v>
          </cell>
          <cell r="D522" t="str">
            <v>INSTRUCTOR, EXTENDED DAY</v>
          </cell>
          <cell r="E522" t="str">
            <v>NON-EXEMPT</v>
          </cell>
          <cell r="F522" t="str">
            <v>H</v>
          </cell>
          <cell r="G522">
            <v>0</v>
          </cell>
          <cell r="H522">
            <v>1111</v>
          </cell>
          <cell r="I522" t="str">
            <v>0030R</v>
          </cell>
          <cell r="J522" t="str">
            <v>010</v>
          </cell>
          <cell r="K522" t="str">
            <v/>
          </cell>
          <cell r="L522" t="str">
            <v/>
          </cell>
          <cell r="M522" t="str">
            <v>Y</v>
          </cell>
          <cell r="N522" t="str">
            <v/>
          </cell>
          <cell r="O522" t="str">
            <v/>
          </cell>
          <cell r="P522" t="str">
            <v>4</v>
          </cell>
          <cell r="Q522" t="str">
            <v>MPHP</v>
          </cell>
          <cell r="R522" t="str">
            <v>NONE</v>
          </cell>
        </row>
        <row r="523">
          <cell r="B523" t="str">
            <v>2020</v>
          </cell>
          <cell r="C523">
            <v>201</v>
          </cell>
          <cell r="D523" t="str">
            <v>INSTRUCTOR/TRAINER</v>
          </cell>
          <cell r="E523" t="str">
            <v>EXEMPT</v>
          </cell>
          <cell r="F523" t="str">
            <v>S</v>
          </cell>
          <cell r="G523">
            <v>235</v>
          </cell>
          <cell r="H523">
            <v>1111</v>
          </cell>
          <cell r="I523" t="str">
            <v>1403</v>
          </cell>
          <cell r="J523" t="str">
            <v>010</v>
          </cell>
          <cell r="K523" t="str">
            <v>7</v>
          </cell>
          <cell r="L523" t="str">
            <v>15</v>
          </cell>
          <cell r="M523" t="str">
            <v>Y</v>
          </cell>
          <cell r="N523" t="str">
            <v/>
          </cell>
          <cell r="O523" t="str">
            <v/>
          </cell>
          <cell r="P523" t="str">
            <v>4</v>
          </cell>
          <cell r="Q523" t="str">
            <v>MNTH</v>
          </cell>
          <cell r="R523" t="str">
            <v>NONE</v>
          </cell>
        </row>
        <row r="524">
          <cell r="B524" t="str">
            <v>2025</v>
          </cell>
          <cell r="C524">
            <v>201</v>
          </cell>
          <cell r="D524" t="str">
            <v>OPP TEACHER SEC</v>
          </cell>
          <cell r="E524" t="str">
            <v>EXEMPT</v>
          </cell>
          <cell r="F524" t="str">
            <v>H</v>
          </cell>
          <cell r="G524">
            <v>0</v>
          </cell>
          <cell r="H524">
            <v>1111</v>
          </cell>
          <cell r="I524" t="str">
            <v>0590R</v>
          </cell>
          <cell r="J524" t="str">
            <v>010</v>
          </cell>
          <cell r="K524" t="str">
            <v/>
          </cell>
          <cell r="L524" t="str">
            <v/>
          </cell>
          <cell r="M524" t="str">
            <v>Y</v>
          </cell>
          <cell r="N524" t="str">
            <v/>
          </cell>
          <cell r="O524" t="str">
            <v/>
          </cell>
          <cell r="P524" t="str">
            <v>4</v>
          </cell>
          <cell r="Q524" t="str">
            <v>MEHP</v>
          </cell>
          <cell r="R524" t="str">
            <v>NONE</v>
          </cell>
        </row>
        <row r="525">
          <cell r="B525" t="str">
            <v>2026</v>
          </cell>
          <cell r="C525">
            <v>201</v>
          </cell>
          <cell r="D525" t="str">
            <v>OPP TEACHER VOC</v>
          </cell>
          <cell r="E525" t="str">
            <v>EXEMPT</v>
          </cell>
          <cell r="F525" t="str">
            <v>H</v>
          </cell>
          <cell r="G525">
            <v>0</v>
          </cell>
          <cell r="H525">
            <v>1111</v>
          </cell>
          <cell r="I525" t="str">
            <v>0590R</v>
          </cell>
          <cell r="J525" t="str">
            <v>010</v>
          </cell>
          <cell r="K525" t="str">
            <v/>
          </cell>
          <cell r="L525" t="str">
            <v/>
          </cell>
          <cell r="M525" t="str">
            <v>Y</v>
          </cell>
          <cell r="N525" t="str">
            <v/>
          </cell>
          <cell r="O525" t="str">
            <v/>
          </cell>
          <cell r="P525" t="str">
            <v>4</v>
          </cell>
          <cell r="Q525" t="str">
            <v>MEHP</v>
          </cell>
          <cell r="R525" t="str">
            <v>NONE</v>
          </cell>
        </row>
        <row r="526">
          <cell r="B526" t="str">
            <v>2027</v>
          </cell>
          <cell r="C526">
            <v>201</v>
          </cell>
          <cell r="D526" t="str">
            <v>OPP TEACHER NON VOC</v>
          </cell>
          <cell r="E526" t="str">
            <v>EXEMPT</v>
          </cell>
          <cell r="F526" t="str">
            <v>H</v>
          </cell>
          <cell r="G526">
            <v>0</v>
          </cell>
          <cell r="H526">
            <v>1111</v>
          </cell>
          <cell r="I526" t="str">
            <v>0590R</v>
          </cell>
          <cell r="J526" t="str">
            <v>010</v>
          </cell>
          <cell r="K526" t="str">
            <v/>
          </cell>
          <cell r="L526" t="str">
            <v/>
          </cell>
          <cell r="M526" t="str">
            <v>Y</v>
          </cell>
          <cell r="N526" t="str">
            <v/>
          </cell>
          <cell r="O526" t="str">
            <v/>
          </cell>
          <cell r="P526" t="str">
            <v>4</v>
          </cell>
          <cell r="Q526" t="str">
            <v>MEHP</v>
          </cell>
          <cell r="R526" t="str">
            <v>NONE</v>
          </cell>
        </row>
        <row r="527">
          <cell r="B527" t="str">
            <v>2030</v>
          </cell>
          <cell r="C527">
            <v>201</v>
          </cell>
          <cell r="D527" t="str">
            <v>OPP TEACHER, EVE</v>
          </cell>
          <cell r="E527" t="str">
            <v>EXEMPT</v>
          </cell>
          <cell r="F527" t="str">
            <v>H</v>
          </cell>
          <cell r="G527">
            <v>0</v>
          </cell>
          <cell r="H527">
            <v>1111</v>
          </cell>
          <cell r="I527" t="str">
            <v>0590R</v>
          </cell>
          <cell r="J527" t="str">
            <v>010</v>
          </cell>
          <cell r="K527" t="str">
            <v/>
          </cell>
          <cell r="L527" t="str">
            <v/>
          </cell>
          <cell r="M527" t="str">
            <v>Y</v>
          </cell>
          <cell r="N527" t="str">
            <v/>
          </cell>
          <cell r="O527" t="str">
            <v/>
          </cell>
          <cell r="P527" t="str">
            <v>4</v>
          </cell>
          <cell r="Q527" t="str">
            <v>MEHP</v>
          </cell>
          <cell r="R527" t="str">
            <v>NONE</v>
          </cell>
        </row>
        <row r="528">
          <cell r="B528" t="str">
            <v>2031</v>
          </cell>
          <cell r="C528">
            <v>201</v>
          </cell>
          <cell r="D528" t="str">
            <v>OPP TEACHER, EVE</v>
          </cell>
          <cell r="E528" t="str">
            <v>EXEMPT</v>
          </cell>
          <cell r="F528" t="str">
            <v>H</v>
          </cell>
          <cell r="G528">
            <v>0</v>
          </cell>
          <cell r="H528">
            <v>1111</v>
          </cell>
          <cell r="I528" t="str">
            <v>0590R</v>
          </cell>
          <cell r="J528" t="str">
            <v>010</v>
          </cell>
          <cell r="K528" t="str">
            <v/>
          </cell>
          <cell r="L528" t="str">
            <v/>
          </cell>
          <cell r="M528" t="str">
            <v>Y</v>
          </cell>
          <cell r="N528" t="str">
            <v/>
          </cell>
          <cell r="O528" t="str">
            <v/>
          </cell>
          <cell r="P528" t="str">
            <v>4</v>
          </cell>
          <cell r="Q528" t="str">
            <v>MEHP</v>
          </cell>
          <cell r="R528" t="str">
            <v>NONE</v>
          </cell>
        </row>
        <row r="529">
          <cell r="B529" t="str">
            <v>2032</v>
          </cell>
          <cell r="C529">
            <v>201</v>
          </cell>
          <cell r="D529" t="str">
            <v>OPP TEACHER, MDTA EVE</v>
          </cell>
          <cell r="E529" t="str">
            <v>EXEMPT</v>
          </cell>
          <cell r="F529" t="str">
            <v>H</v>
          </cell>
          <cell r="G529">
            <v>0</v>
          </cell>
          <cell r="H529">
            <v>1111</v>
          </cell>
          <cell r="I529" t="str">
            <v>0590R</v>
          </cell>
          <cell r="J529" t="str">
            <v>010</v>
          </cell>
          <cell r="K529" t="str">
            <v/>
          </cell>
          <cell r="L529" t="str">
            <v/>
          </cell>
          <cell r="M529" t="str">
            <v>Y</v>
          </cell>
          <cell r="N529" t="str">
            <v/>
          </cell>
          <cell r="O529" t="str">
            <v/>
          </cell>
          <cell r="P529" t="str">
            <v>4</v>
          </cell>
          <cell r="Q529" t="str">
            <v>MEHP</v>
          </cell>
          <cell r="R529" t="str">
            <v>NONE</v>
          </cell>
        </row>
        <row r="530">
          <cell r="B530" t="str">
            <v>2033</v>
          </cell>
          <cell r="C530">
            <v>201</v>
          </cell>
          <cell r="D530" t="str">
            <v>OPP TEACHER, DAY</v>
          </cell>
          <cell r="E530" t="str">
            <v>EXEMPT</v>
          </cell>
          <cell r="F530" t="str">
            <v>H</v>
          </cell>
          <cell r="G530">
            <v>0</v>
          </cell>
          <cell r="H530">
            <v>1111</v>
          </cell>
          <cell r="I530" t="str">
            <v>0590R</v>
          </cell>
          <cell r="J530" t="str">
            <v>010</v>
          </cell>
          <cell r="K530" t="str">
            <v/>
          </cell>
          <cell r="L530" t="str">
            <v/>
          </cell>
          <cell r="M530" t="str">
            <v>Y</v>
          </cell>
          <cell r="N530" t="str">
            <v/>
          </cell>
          <cell r="O530" t="str">
            <v/>
          </cell>
          <cell r="P530" t="str">
            <v>4</v>
          </cell>
          <cell r="Q530" t="str">
            <v>MEHP</v>
          </cell>
          <cell r="R530" t="str">
            <v>NONE</v>
          </cell>
        </row>
        <row r="531">
          <cell r="B531" t="str">
            <v>2034</v>
          </cell>
          <cell r="C531">
            <v>201</v>
          </cell>
          <cell r="D531" t="str">
            <v>OPP TEACHER, SUMMER</v>
          </cell>
          <cell r="E531" t="str">
            <v>EXEMPT</v>
          </cell>
          <cell r="F531" t="str">
            <v>H</v>
          </cell>
          <cell r="G531">
            <v>0</v>
          </cell>
          <cell r="H531">
            <v>1111</v>
          </cell>
          <cell r="I531" t="str">
            <v>0590R</v>
          </cell>
          <cell r="J531" t="str">
            <v>010</v>
          </cell>
          <cell r="K531" t="str">
            <v/>
          </cell>
          <cell r="L531" t="str">
            <v/>
          </cell>
          <cell r="M531" t="str">
            <v>Y</v>
          </cell>
          <cell r="N531" t="str">
            <v/>
          </cell>
          <cell r="O531" t="str">
            <v/>
          </cell>
          <cell r="P531" t="str">
            <v>4</v>
          </cell>
          <cell r="Q531" t="str">
            <v>MNTH</v>
          </cell>
          <cell r="R531" t="str">
            <v>NONE</v>
          </cell>
        </row>
        <row r="532">
          <cell r="B532" t="str">
            <v>2035</v>
          </cell>
          <cell r="C532">
            <v>201</v>
          </cell>
          <cell r="D532" t="str">
            <v>OPP TEACHER, MDTA DAY</v>
          </cell>
          <cell r="E532" t="str">
            <v>EXEMPT</v>
          </cell>
          <cell r="F532" t="str">
            <v>H</v>
          </cell>
          <cell r="G532">
            <v>0</v>
          </cell>
          <cell r="H532">
            <v>1111</v>
          </cell>
          <cell r="I532" t="str">
            <v>0590R</v>
          </cell>
          <cell r="J532" t="str">
            <v>010</v>
          </cell>
          <cell r="K532" t="str">
            <v/>
          </cell>
          <cell r="L532" t="str">
            <v/>
          </cell>
          <cell r="M532" t="str">
            <v>Y</v>
          </cell>
          <cell r="N532" t="str">
            <v/>
          </cell>
          <cell r="O532" t="str">
            <v/>
          </cell>
          <cell r="P532" t="str">
            <v>4</v>
          </cell>
          <cell r="Q532" t="str">
            <v>MEHP</v>
          </cell>
          <cell r="R532" t="str">
            <v>NONE</v>
          </cell>
        </row>
        <row r="533">
          <cell r="B533" t="str">
            <v>2036</v>
          </cell>
          <cell r="C533">
            <v>201</v>
          </cell>
          <cell r="D533" t="str">
            <v>OPP TEACHER FT VOC ED</v>
          </cell>
          <cell r="E533" t="str">
            <v>EXEMPT</v>
          </cell>
          <cell r="F533" t="str">
            <v>H</v>
          </cell>
          <cell r="G533">
            <v>0</v>
          </cell>
          <cell r="H533">
            <v>1111</v>
          </cell>
          <cell r="I533" t="str">
            <v>0590R</v>
          </cell>
          <cell r="J533" t="str">
            <v>010</v>
          </cell>
          <cell r="K533" t="str">
            <v/>
          </cell>
          <cell r="L533" t="str">
            <v/>
          </cell>
          <cell r="M533" t="str">
            <v>Y</v>
          </cell>
          <cell r="N533" t="str">
            <v/>
          </cell>
          <cell r="O533" t="str">
            <v/>
          </cell>
          <cell r="P533" t="str">
            <v>4</v>
          </cell>
          <cell r="Q533" t="str">
            <v>MEHP</v>
          </cell>
          <cell r="R533" t="str">
            <v>NONE</v>
          </cell>
        </row>
        <row r="534">
          <cell r="B534" t="str">
            <v>2037</v>
          </cell>
          <cell r="C534">
            <v>201</v>
          </cell>
          <cell r="D534" t="str">
            <v>TEACHER, EGOS ANNUAL</v>
          </cell>
          <cell r="E534" t="str">
            <v>EXEMPT</v>
          </cell>
          <cell r="F534" t="str">
            <v>S</v>
          </cell>
          <cell r="G534">
            <v>190</v>
          </cell>
          <cell r="H534">
            <v>1111</v>
          </cell>
          <cell r="I534" t="str">
            <v>1361</v>
          </cell>
          <cell r="J534" t="str">
            <v>020</v>
          </cell>
          <cell r="K534" t="str">
            <v>1</v>
          </cell>
          <cell r="L534" t="str">
            <v>19</v>
          </cell>
          <cell r="M534" t="str">
            <v>Y</v>
          </cell>
          <cell r="N534" t="str">
            <v/>
          </cell>
          <cell r="O534" t="str">
            <v/>
          </cell>
          <cell r="P534" t="str">
            <v>4</v>
          </cell>
          <cell r="Q534" t="str">
            <v>MNTH</v>
          </cell>
          <cell r="R534" t="str">
            <v>VCTF</v>
          </cell>
        </row>
        <row r="535">
          <cell r="B535" t="str">
            <v>2037</v>
          </cell>
          <cell r="C535">
            <v>201</v>
          </cell>
          <cell r="D535" t="str">
            <v>TEACHER, EGOS ANNUAL</v>
          </cell>
          <cell r="E535" t="str">
            <v>EXEMPT</v>
          </cell>
          <cell r="F535" t="str">
            <v>S</v>
          </cell>
          <cell r="G535">
            <v>190</v>
          </cell>
          <cell r="H535">
            <v>1111</v>
          </cell>
          <cell r="I535" t="str">
            <v>1361</v>
          </cell>
          <cell r="J535" t="str">
            <v>010</v>
          </cell>
          <cell r="K535" t="str">
            <v>1</v>
          </cell>
          <cell r="L535" t="str">
            <v>19</v>
          </cell>
          <cell r="M535" t="str">
            <v>Y</v>
          </cell>
          <cell r="N535" t="str">
            <v/>
          </cell>
          <cell r="O535" t="str">
            <v/>
          </cell>
          <cell r="P535" t="str">
            <v>4</v>
          </cell>
          <cell r="Q535" t="str">
            <v>MNTH</v>
          </cell>
          <cell r="R535" t="str">
            <v>VCTF</v>
          </cell>
        </row>
        <row r="536">
          <cell r="B536" t="str">
            <v>2038</v>
          </cell>
          <cell r="C536">
            <v>201</v>
          </cell>
          <cell r="D536" t="str">
            <v>TEACHER, EGOS ANNUAL (1760)</v>
          </cell>
          <cell r="E536" t="str">
            <v>EXEMPT</v>
          </cell>
          <cell r="F536" t="str">
            <v>S</v>
          </cell>
          <cell r="G536">
            <v>220</v>
          </cell>
          <cell r="H536">
            <v>1111</v>
          </cell>
          <cell r="I536" t="str">
            <v>1363</v>
          </cell>
          <cell r="J536" t="str">
            <v>050</v>
          </cell>
          <cell r="K536" t="str">
            <v>1</v>
          </cell>
          <cell r="L536" t="str">
            <v>19</v>
          </cell>
          <cell r="M536" t="str">
            <v>Y</v>
          </cell>
          <cell r="N536" t="str">
            <v/>
          </cell>
          <cell r="O536" t="str">
            <v/>
          </cell>
          <cell r="P536" t="str">
            <v>4</v>
          </cell>
          <cell r="Q536" t="str">
            <v>MNTH</v>
          </cell>
          <cell r="R536" t="str">
            <v>VCTF</v>
          </cell>
        </row>
        <row r="537">
          <cell r="B537" t="str">
            <v>2039</v>
          </cell>
          <cell r="C537">
            <v>201</v>
          </cell>
          <cell r="D537" t="str">
            <v>TEACHER, EGOS ANNUAL (1880)</v>
          </cell>
          <cell r="E537" t="str">
            <v>EXEMPT</v>
          </cell>
          <cell r="F537" t="str">
            <v>S</v>
          </cell>
          <cell r="G537">
            <v>235</v>
          </cell>
          <cell r="H537">
            <v>1111</v>
          </cell>
          <cell r="I537" t="str">
            <v>1363</v>
          </cell>
          <cell r="J537" t="str">
            <v>060</v>
          </cell>
          <cell r="K537" t="str">
            <v>1</v>
          </cell>
          <cell r="L537" t="str">
            <v>19</v>
          </cell>
          <cell r="M537" t="str">
            <v>Y</v>
          </cell>
          <cell r="N537" t="str">
            <v/>
          </cell>
          <cell r="O537" t="str">
            <v/>
          </cell>
          <cell r="P537" t="str">
            <v>4</v>
          </cell>
          <cell r="Q537" t="str">
            <v>MNTH</v>
          </cell>
          <cell r="R537" t="str">
            <v>VCTF</v>
          </cell>
        </row>
        <row r="538">
          <cell r="B538" t="str">
            <v>2040</v>
          </cell>
          <cell r="C538">
            <v>201</v>
          </cell>
          <cell r="D538" t="str">
            <v>TEACHER, EGOS ANNUAL (915)</v>
          </cell>
          <cell r="E538" t="str">
            <v>EXEMPT</v>
          </cell>
          <cell r="F538" t="str">
            <v>S</v>
          </cell>
          <cell r="G538">
            <v>190</v>
          </cell>
          <cell r="H538">
            <v>1111</v>
          </cell>
          <cell r="I538" t="str">
            <v>1363</v>
          </cell>
          <cell r="J538" t="str">
            <v>010</v>
          </cell>
          <cell r="K538" t="str">
            <v>1</v>
          </cell>
          <cell r="L538" t="str">
            <v>19</v>
          </cell>
          <cell r="M538" t="str">
            <v>Y</v>
          </cell>
          <cell r="N538" t="str">
            <v/>
          </cell>
          <cell r="O538" t="str">
            <v/>
          </cell>
          <cell r="P538" t="str">
            <v>4</v>
          </cell>
          <cell r="Q538" t="str">
            <v>MNTH</v>
          </cell>
          <cell r="R538" t="str">
            <v>VCTF</v>
          </cell>
        </row>
        <row r="539">
          <cell r="B539" t="str">
            <v>2041</v>
          </cell>
          <cell r="C539">
            <v>201</v>
          </cell>
          <cell r="D539" t="str">
            <v>TEACHER, EGOS ANNUAL (1140)</v>
          </cell>
          <cell r="E539" t="str">
            <v>EXEMPT</v>
          </cell>
          <cell r="F539" t="str">
            <v>S</v>
          </cell>
          <cell r="G539">
            <v>190</v>
          </cell>
          <cell r="H539">
            <v>1111</v>
          </cell>
          <cell r="I539" t="str">
            <v>1363</v>
          </cell>
          <cell r="J539" t="str">
            <v>020</v>
          </cell>
          <cell r="K539" t="str">
            <v>1</v>
          </cell>
          <cell r="L539" t="str">
            <v>19</v>
          </cell>
          <cell r="M539" t="str">
            <v>Y</v>
          </cell>
          <cell r="N539" t="str">
            <v/>
          </cell>
          <cell r="O539" t="str">
            <v/>
          </cell>
          <cell r="P539" t="str">
            <v>4</v>
          </cell>
          <cell r="Q539" t="str">
            <v>MNTH</v>
          </cell>
          <cell r="R539" t="str">
            <v>VCTF</v>
          </cell>
        </row>
        <row r="540">
          <cell r="B540" t="str">
            <v>2042</v>
          </cell>
          <cell r="C540">
            <v>201</v>
          </cell>
          <cell r="D540" t="str">
            <v>TEACHER, EGOS ANNUAL (1320)</v>
          </cell>
          <cell r="E540" t="str">
            <v>EXEMPT</v>
          </cell>
          <cell r="F540" t="str">
            <v>S</v>
          </cell>
          <cell r="G540">
            <v>220</v>
          </cell>
          <cell r="H540">
            <v>1111</v>
          </cell>
          <cell r="I540" t="str">
            <v>1363</v>
          </cell>
          <cell r="J540" t="str">
            <v>030</v>
          </cell>
          <cell r="K540" t="str">
            <v>1</v>
          </cell>
          <cell r="L540" t="str">
            <v>19</v>
          </cell>
          <cell r="M540" t="str">
            <v>Y</v>
          </cell>
          <cell r="N540" t="str">
            <v/>
          </cell>
          <cell r="O540" t="str">
            <v/>
          </cell>
          <cell r="P540" t="str">
            <v>4</v>
          </cell>
          <cell r="Q540" t="str">
            <v>MNTH</v>
          </cell>
          <cell r="R540" t="str">
            <v>VCTF</v>
          </cell>
        </row>
        <row r="541">
          <cell r="B541" t="str">
            <v>2043</v>
          </cell>
          <cell r="C541">
            <v>201</v>
          </cell>
          <cell r="D541" t="str">
            <v>TEACHER, EGOS ANNUAL (1540)</v>
          </cell>
          <cell r="E541" t="str">
            <v>EXEMPT</v>
          </cell>
          <cell r="F541" t="str">
            <v>S</v>
          </cell>
          <cell r="G541">
            <v>220</v>
          </cell>
          <cell r="H541">
            <v>1111</v>
          </cell>
          <cell r="I541" t="str">
            <v>1363</v>
          </cell>
          <cell r="J541" t="str">
            <v>040</v>
          </cell>
          <cell r="K541" t="str">
            <v>1</v>
          </cell>
          <cell r="L541" t="str">
            <v>19</v>
          </cell>
          <cell r="M541" t="str">
            <v>Y</v>
          </cell>
          <cell r="N541" t="str">
            <v/>
          </cell>
          <cell r="O541" t="str">
            <v/>
          </cell>
          <cell r="P541" t="str">
            <v>4</v>
          </cell>
          <cell r="Q541" t="str">
            <v>MNTH</v>
          </cell>
          <cell r="R541" t="str">
            <v>VCTF</v>
          </cell>
        </row>
        <row r="542">
          <cell r="B542" t="str">
            <v>2101</v>
          </cell>
          <cell r="C542">
            <v>336</v>
          </cell>
          <cell r="D542" t="str">
            <v>FACILITY MGMT INFO SPEC</v>
          </cell>
          <cell r="E542" t="str">
            <v>NON-EXEMPT</v>
          </cell>
          <cell r="F542" t="str">
            <v>H</v>
          </cell>
          <cell r="G542">
            <v>242</v>
          </cell>
          <cell r="H542">
            <v>1111</v>
          </cell>
          <cell r="I542" t="str">
            <v>0403</v>
          </cell>
          <cell r="J542" t="str">
            <v>245</v>
          </cell>
          <cell r="K542" t="str">
            <v>13</v>
          </cell>
          <cell r="L542" t="str">
            <v>17</v>
          </cell>
          <cell r="M542" t="str">
            <v>Y</v>
          </cell>
          <cell r="N542" t="str">
            <v/>
          </cell>
          <cell r="O542" t="str">
            <v/>
          </cell>
          <cell r="P542" t="str">
            <v>4</v>
          </cell>
          <cell r="Q542" t="str">
            <v>MNNE</v>
          </cell>
          <cell r="R542" t="str">
            <v>NONE</v>
          </cell>
        </row>
        <row r="543">
          <cell r="B543" t="str">
            <v>2102</v>
          </cell>
          <cell r="C543">
            <v>346</v>
          </cell>
          <cell r="D543" t="str">
            <v>TRAINING &amp; DEVELOPMNT SPEC</v>
          </cell>
          <cell r="E543" t="str">
            <v>NON-EXEMPT</v>
          </cell>
          <cell r="F543" t="str">
            <v>H</v>
          </cell>
          <cell r="G543">
            <v>242</v>
          </cell>
          <cell r="H543">
            <v>1111</v>
          </cell>
          <cell r="I543" t="str">
            <v>0403</v>
          </cell>
          <cell r="J543" t="str">
            <v>245</v>
          </cell>
          <cell r="K543" t="str">
            <v>11</v>
          </cell>
          <cell r="L543" t="str">
            <v>27</v>
          </cell>
          <cell r="M543" t="str">
            <v>Y</v>
          </cell>
          <cell r="N543" t="str">
            <v/>
          </cell>
          <cell r="O543" t="str">
            <v/>
          </cell>
          <cell r="P543" t="str">
            <v>4</v>
          </cell>
          <cell r="Q543" t="str">
            <v>MNNE</v>
          </cell>
          <cell r="R543" t="str">
            <v>NONE</v>
          </cell>
        </row>
        <row r="544">
          <cell r="B544" t="str">
            <v>2103</v>
          </cell>
          <cell r="C544">
            <v>632</v>
          </cell>
          <cell r="D544" t="str">
            <v>FACILITY MONITOR</v>
          </cell>
          <cell r="E544" t="str">
            <v>NON-EXEMPT</v>
          </cell>
          <cell r="F544" t="str">
            <v>H</v>
          </cell>
          <cell r="G544">
            <v>0</v>
          </cell>
          <cell r="H544">
            <v>1111</v>
          </cell>
          <cell r="I544" t="str">
            <v>0520R</v>
          </cell>
          <cell r="J544" t="str">
            <v>010</v>
          </cell>
          <cell r="K544" t="str">
            <v/>
          </cell>
          <cell r="L544" t="str">
            <v/>
          </cell>
          <cell r="M544" t="str">
            <v>Y</v>
          </cell>
          <cell r="N544" t="str">
            <v/>
          </cell>
          <cell r="O544" t="str">
            <v/>
          </cell>
          <cell r="P544" t="str">
            <v>3</v>
          </cell>
          <cell r="Q544" t="str">
            <v>SMNE</v>
          </cell>
          <cell r="R544" t="str">
            <v>FMGR</v>
          </cell>
        </row>
        <row r="545">
          <cell r="B545" t="str">
            <v>2104</v>
          </cell>
          <cell r="C545">
            <v>613</v>
          </cell>
          <cell r="D545" t="str">
            <v>FACILITY MANAGEMENT SPEC</v>
          </cell>
          <cell r="E545" t="str">
            <v>NON-EXEMPT</v>
          </cell>
          <cell r="F545" t="str">
            <v>H</v>
          </cell>
          <cell r="G545">
            <v>242</v>
          </cell>
          <cell r="H545">
            <v>1111</v>
          </cell>
          <cell r="I545" t="str">
            <v>0403</v>
          </cell>
          <cell r="J545" t="str">
            <v>245</v>
          </cell>
          <cell r="K545" t="str">
            <v>10</v>
          </cell>
          <cell r="L545" t="str">
            <v>24</v>
          </cell>
          <cell r="M545" t="str">
            <v>Y</v>
          </cell>
          <cell r="N545" t="str">
            <v/>
          </cell>
          <cell r="O545" t="str">
            <v/>
          </cell>
          <cell r="P545" t="str">
            <v>4</v>
          </cell>
          <cell r="Q545" t="str">
            <v>MNNE</v>
          </cell>
          <cell r="R545" t="str">
            <v>NONE</v>
          </cell>
        </row>
        <row r="546">
          <cell r="B546" t="str">
            <v>2105</v>
          </cell>
          <cell r="C546">
            <v>613</v>
          </cell>
          <cell r="D546" t="str">
            <v>FACILITY MANAGER V</v>
          </cell>
          <cell r="E546" t="str">
            <v>NON-EXEMPT</v>
          </cell>
          <cell r="F546" t="str">
            <v>H</v>
          </cell>
          <cell r="G546">
            <v>245</v>
          </cell>
          <cell r="H546">
            <v>1111</v>
          </cell>
          <cell r="I546" t="str">
            <v>0600</v>
          </cell>
          <cell r="J546" t="str">
            <v>245</v>
          </cell>
          <cell r="K546" t="str">
            <v>17</v>
          </cell>
          <cell r="L546" t="str">
            <v>18</v>
          </cell>
          <cell r="M546" t="str">
            <v>Y</v>
          </cell>
          <cell r="N546" t="str">
            <v/>
          </cell>
          <cell r="O546" t="str">
            <v/>
          </cell>
          <cell r="P546" t="str">
            <v>4</v>
          </cell>
          <cell r="Q546" t="str">
            <v>MNNE</v>
          </cell>
          <cell r="R546" t="str">
            <v>FMGR</v>
          </cell>
        </row>
        <row r="547">
          <cell r="B547" t="str">
            <v>2106</v>
          </cell>
          <cell r="C547">
            <v>613</v>
          </cell>
          <cell r="D547" t="str">
            <v>FACILITY MANAGER IV</v>
          </cell>
          <cell r="E547" t="str">
            <v>NON-EXEMPT</v>
          </cell>
          <cell r="F547" t="str">
            <v>H</v>
          </cell>
          <cell r="G547">
            <v>245</v>
          </cell>
          <cell r="H547">
            <v>1111</v>
          </cell>
          <cell r="I547" t="str">
            <v>0600</v>
          </cell>
          <cell r="J547" t="str">
            <v>245</v>
          </cell>
          <cell r="K547" t="str">
            <v>15</v>
          </cell>
          <cell r="L547" t="str">
            <v>16</v>
          </cell>
          <cell r="M547" t="str">
            <v>Y</v>
          </cell>
          <cell r="N547" t="str">
            <v/>
          </cell>
          <cell r="O547" t="str">
            <v/>
          </cell>
          <cell r="P547" t="str">
            <v>4</v>
          </cell>
          <cell r="Q547" t="str">
            <v>MNNE</v>
          </cell>
          <cell r="R547" t="str">
            <v>FMGR</v>
          </cell>
        </row>
        <row r="548">
          <cell r="B548" t="str">
            <v>2110</v>
          </cell>
          <cell r="C548">
            <v>332</v>
          </cell>
          <cell r="D548" t="str">
            <v>BUILDING ENGINEER</v>
          </cell>
          <cell r="E548" t="str">
            <v>NON-EXEMPT</v>
          </cell>
          <cell r="F548" t="str">
            <v>H</v>
          </cell>
          <cell r="G548">
            <v>245</v>
          </cell>
          <cell r="H548">
            <v>1111</v>
          </cell>
          <cell r="I548" t="str">
            <v>0403</v>
          </cell>
          <cell r="J548" t="str">
            <v>245</v>
          </cell>
          <cell r="K548" t="str">
            <v>1</v>
          </cell>
          <cell r="L548" t="str">
            <v>1</v>
          </cell>
          <cell r="M548" t="str">
            <v>Y</v>
          </cell>
          <cell r="N548" t="str">
            <v/>
          </cell>
          <cell r="O548" t="str">
            <v/>
          </cell>
          <cell r="P548" t="str">
            <v>4</v>
          </cell>
          <cell r="Q548" t="str">
            <v>MNNE</v>
          </cell>
          <cell r="R548" t="str">
            <v>NONE</v>
          </cell>
        </row>
        <row r="549">
          <cell r="B549" t="str">
            <v>2112</v>
          </cell>
          <cell r="C549">
            <v>332</v>
          </cell>
          <cell r="D549" t="str">
            <v>SENIOR BUILDING ENGINEER</v>
          </cell>
          <cell r="E549" t="str">
            <v>NON-EXEMPT</v>
          </cell>
          <cell r="F549" t="str">
            <v>H</v>
          </cell>
          <cell r="G549">
            <v>245</v>
          </cell>
          <cell r="H549">
            <v>1111</v>
          </cell>
          <cell r="I549" t="str">
            <v>HOFFSTEP</v>
          </cell>
          <cell r="J549" t="str">
            <v>OFF</v>
          </cell>
          <cell r="K549" t="str">
            <v/>
          </cell>
          <cell r="L549" t="str">
            <v/>
          </cell>
          <cell r="M549" t="str">
            <v>Y</v>
          </cell>
          <cell r="N549" t="str">
            <v/>
          </cell>
          <cell r="O549" t="str">
            <v/>
          </cell>
          <cell r="P549" t="str">
            <v>4</v>
          </cell>
          <cell r="Q549" t="str">
            <v>MNNE</v>
          </cell>
          <cell r="R549" t="str">
            <v>NONE</v>
          </cell>
        </row>
        <row r="550">
          <cell r="B550" t="str">
            <v>2201</v>
          </cell>
          <cell r="C550">
            <v>608</v>
          </cell>
          <cell r="D550" t="str">
            <v>CUSTODIAN ASST I</v>
          </cell>
          <cell r="E550" t="str">
            <v>NON-EXEMPT</v>
          </cell>
          <cell r="F550" t="str">
            <v>H</v>
          </cell>
          <cell r="G550">
            <v>245</v>
          </cell>
          <cell r="H550">
            <v>1111</v>
          </cell>
          <cell r="I550" t="str">
            <v>0700</v>
          </cell>
          <cell r="J550" t="str">
            <v>245</v>
          </cell>
          <cell r="K550" t="str">
            <v>16</v>
          </cell>
          <cell r="L550" t="str">
            <v>17</v>
          </cell>
          <cell r="M550" t="str">
            <v>Y</v>
          </cell>
          <cell r="N550" t="str">
            <v/>
          </cell>
          <cell r="O550" t="str">
            <v/>
          </cell>
          <cell r="P550" t="str">
            <v>3</v>
          </cell>
          <cell r="Q550" t="str">
            <v>SMNE</v>
          </cell>
          <cell r="R550" t="str">
            <v>CWOA</v>
          </cell>
        </row>
        <row r="551">
          <cell r="B551" t="str">
            <v>2202</v>
          </cell>
          <cell r="C551">
            <v>608</v>
          </cell>
          <cell r="D551" t="str">
            <v>CUSTODIAN ASST II</v>
          </cell>
          <cell r="E551" t="str">
            <v>NON-EXEMPT</v>
          </cell>
          <cell r="F551" t="str">
            <v>H</v>
          </cell>
          <cell r="G551">
            <v>245</v>
          </cell>
          <cell r="H551">
            <v>1111</v>
          </cell>
          <cell r="I551" t="str">
            <v>0701</v>
          </cell>
          <cell r="J551" t="str">
            <v>245</v>
          </cell>
          <cell r="K551" t="str">
            <v>18</v>
          </cell>
          <cell r="L551" t="str">
            <v>18</v>
          </cell>
          <cell r="M551" t="str">
            <v>Y</v>
          </cell>
          <cell r="N551" t="str">
            <v/>
          </cell>
          <cell r="O551" t="str">
            <v/>
          </cell>
          <cell r="P551" t="str">
            <v>3</v>
          </cell>
          <cell r="Q551" t="str">
            <v>SMNE</v>
          </cell>
          <cell r="R551" t="str">
            <v>CWOA</v>
          </cell>
        </row>
        <row r="552">
          <cell r="B552" t="str">
            <v>2203</v>
          </cell>
          <cell r="C552">
            <v>608</v>
          </cell>
          <cell r="D552" t="str">
            <v>CUSTODIAN ASST IV</v>
          </cell>
          <cell r="E552" t="str">
            <v>NON-EXEMPT</v>
          </cell>
          <cell r="F552" t="str">
            <v>H</v>
          </cell>
          <cell r="G552">
            <v>245</v>
          </cell>
          <cell r="H552">
            <v>1111</v>
          </cell>
          <cell r="I552" t="str">
            <v>0700</v>
          </cell>
          <cell r="J552" t="str">
            <v>245</v>
          </cell>
          <cell r="K552" t="str">
            <v>21</v>
          </cell>
          <cell r="L552" t="str">
            <v>22</v>
          </cell>
          <cell r="M552" t="str">
            <v>Y</v>
          </cell>
          <cell r="N552" t="str">
            <v/>
          </cell>
          <cell r="O552" t="str">
            <v/>
          </cell>
          <cell r="P552" t="str">
            <v>3</v>
          </cell>
          <cell r="Q552" t="str">
            <v>SMNE</v>
          </cell>
          <cell r="R552" t="str">
            <v>CWOA</v>
          </cell>
        </row>
        <row r="553">
          <cell r="B553" t="str">
            <v>2204</v>
          </cell>
          <cell r="C553">
            <v>608</v>
          </cell>
          <cell r="D553" t="str">
            <v>CUSTODIAN HELPER</v>
          </cell>
          <cell r="E553" t="str">
            <v>NON-EXEMPT</v>
          </cell>
          <cell r="F553" t="str">
            <v>H</v>
          </cell>
          <cell r="G553">
            <v>0</v>
          </cell>
          <cell r="H553">
            <v>1111</v>
          </cell>
          <cell r="I553" t="str">
            <v>0870R</v>
          </cell>
          <cell r="J553" t="str">
            <v>010</v>
          </cell>
          <cell r="K553" t="str">
            <v/>
          </cell>
          <cell r="L553" t="str">
            <v/>
          </cell>
          <cell r="M553" t="str">
            <v>Y</v>
          </cell>
          <cell r="N553" t="str">
            <v/>
          </cell>
          <cell r="O553" t="str">
            <v/>
          </cell>
          <cell r="P553" t="str">
            <v>3</v>
          </cell>
          <cell r="Q553" t="str">
            <v>SMNE</v>
          </cell>
          <cell r="R553" t="str">
            <v>NONE</v>
          </cell>
        </row>
        <row r="554">
          <cell r="B554" t="str">
            <v>2205</v>
          </cell>
          <cell r="C554">
            <v>608</v>
          </cell>
          <cell r="D554" t="str">
            <v>CUSTODIAL HELPER - DAY</v>
          </cell>
          <cell r="E554" t="str">
            <v>NON-EXEMPT</v>
          </cell>
          <cell r="F554" t="str">
            <v>H</v>
          </cell>
          <cell r="G554">
            <v>245</v>
          </cell>
          <cell r="H554">
            <v>1111</v>
          </cell>
          <cell r="I554" t="str">
            <v>0700</v>
          </cell>
          <cell r="J554" t="str">
            <v>245</v>
          </cell>
          <cell r="K554" t="str">
            <v>11</v>
          </cell>
          <cell r="L554" t="str">
            <v>14</v>
          </cell>
          <cell r="M554" t="str">
            <v>Y</v>
          </cell>
          <cell r="N554" t="str">
            <v/>
          </cell>
          <cell r="O554" t="str">
            <v/>
          </cell>
          <cell r="P554" t="str">
            <v>3</v>
          </cell>
          <cell r="Q554" t="str">
            <v>SMNE</v>
          </cell>
          <cell r="R554" t="str">
            <v>CWOA</v>
          </cell>
        </row>
        <row r="555">
          <cell r="B555" t="str">
            <v>2206</v>
          </cell>
          <cell r="C555">
            <v>608</v>
          </cell>
          <cell r="D555" t="str">
            <v>CUSTODIAN-ALL CITY FAC.</v>
          </cell>
          <cell r="E555" t="str">
            <v>NON-EXEMPT</v>
          </cell>
          <cell r="F555" t="str">
            <v>H</v>
          </cell>
          <cell r="G555">
            <v>245</v>
          </cell>
          <cell r="H555">
            <v>1111</v>
          </cell>
          <cell r="I555" t="str">
            <v>0700</v>
          </cell>
          <cell r="J555" t="str">
            <v>245</v>
          </cell>
          <cell r="K555" t="str">
            <v>11</v>
          </cell>
          <cell r="L555" t="str">
            <v>14</v>
          </cell>
          <cell r="M555" t="str">
            <v>Y</v>
          </cell>
          <cell r="N555" t="str">
            <v/>
          </cell>
          <cell r="O555" t="str">
            <v/>
          </cell>
          <cell r="P555" t="str">
            <v>4</v>
          </cell>
          <cell r="Q555" t="str">
            <v>MNNE</v>
          </cell>
          <cell r="R555" t="str">
            <v>CWOA</v>
          </cell>
        </row>
        <row r="556">
          <cell r="B556" t="str">
            <v>2207</v>
          </cell>
          <cell r="C556">
            <v>608</v>
          </cell>
          <cell r="D556" t="str">
            <v>CUSTODIAN PART-TIME</v>
          </cell>
          <cell r="E556" t="str">
            <v>NON-EXEMPT</v>
          </cell>
          <cell r="F556" t="str">
            <v>H</v>
          </cell>
          <cell r="G556">
            <v>0</v>
          </cell>
          <cell r="H556">
            <v>1111</v>
          </cell>
          <cell r="I556" t="str">
            <v>0870R</v>
          </cell>
          <cell r="J556" t="str">
            <v>010</v>
          </cell>
          <cell r="K556" t="str">
            <v/>
          </cell>
          <cell r="L556" t="str">
            <v/>
          </cell>
          <cell r="M556" t="str">
            <v>Y</v>
          </cell>
          <cell r="N556" t="str">
            <v/>
          </cell>
          <cell r="O556" t="str">
            <v/>
          </cell>
          <cell r="P556" t="str">
            <v>3</v>
          </cell>
          <cell r="Q556" t="str">
            <v>SMHP</v>
          </cell>
          <cell r="R556" t="str">
            <v>CWOA</v>
          </cell>
        </row>
        <row r="557">
          <cell r="B557" t="str">
            <v>2208</v>
          </cell>
          <cell r="C557">
            <v>634</v>
          </cell>
          <cell r="D557" t="str">
            <v>SWEEPER</v>
          </cell>
          <cell r="E557" t="str">
            <v>NON-EXEMPT</v>
          </cell>
          <cell r="F557" t="str">
            <v>H</v>
          </cell>
          <cell r="G557">
            <v>0</v>
          </cell>
          <cell r="H557">
            <v>1111</v>
          </cell>
          <cell r="I557" t="str">
            <v>0670R</v>
          </cell>
          <cell r="J557" t="str">
            <v>010</v>
          </cell>
          <cell r="K557" t="str">
            <v/>
          </cell>
          <cell r="L557" t="str">
            <v/>
          </cell>
          <cell r="M557" t="str">
            <v>N</v>
          </cell>
          <cell r="N557" t="str">
            <v/>
          </cell>
          <cell r="O557" t="str">
            <v/>
          </cell>
          <cell r="P557" t="str">
            <v>3</v>
          </cell>
          <cell r="Q557" t="str">
            <v>SMHP</v>
          </cell>
          <cell r="R557" t="str">
            <v>NONE</v>
          </cell>
        </row>
        <row r="558">
          <cell r="B558" t="str">
            <v>2209</v>
          </cell>
          <cell r="C558">
            <v>608</v>
          </cell>
          <cell r="D558" t="str">
            <v>UTILITY CUSTODIAN</v>
          </cell>
          <cell r="E558" t="str">
            <v>NON-EXEMPT</v>
          </cell>
          <cell r="F558" t="str">
            <v>H</v>
          </cell>
          <cell r="G558">
            <v>245</v>
          </cell>
          <cell r="H558">
            <v>1111</v>
          </cell>
          <cell r="I558" t="str">
            <v>0700</v>
          </cell>
          <cell r="J558" t="str">
            <v>245</v>
          </cell>
          <cell r="K558" t="str">
            <v>19</v>
          </cell>
          <cell r="L558" t="str">
            <v>19</v>
          </cell>
          <cell r="M558" t="str">
            <v>Y</v>
          </cell>
          <cell r="N558" t="str">
            <v/>
          </cell>
          <cell r="O558" t="str">
            <v/>
          </cell>
          <cell r="P558" t="str">
            <v>4</v>
          </cell>
          <cell r="Q558" t="str">
            <v>MNNE</v>
          </cell>
          <cell r="R558" t="str">
            <v>CWOA</v>
          </cell>
        </row>
        <row r="559">
          <cell r="B559" t="str">
            <v>2210</v>
          </cell>
          <cell r="C559">
            <v>608</v>
          </cell>
          <cell r="D559" t="str">
            <v>CUSTODIAN - PT - 2 JOBS</v>
          </cell>
          <cell r="E559" t="str">
            <v>NON-EXEMPT</v>
          </cell>
          <cell r="F559" t="str">
            <v>H</v>
          </cell>
          <cell r="G559">
            <v>0</v>
          </cell>
          <cell r="H559">
            <v>1111</v>
          </cell>
          <cell r="I559" t="str">
            <v>0870R</v>
          </cell>
          <cell r="J559" t="str">
            <v>010</v>
          </cell>
          <cell r="K559" t="str">
            <v/>
          </cell>
          <cell r="L559" t="str">
            <v/>
          </cell>
          <cell r="M559" t="str">
            <v>Y</v>
          </cell>
          <cell r="N559" t="str">
            <v/>
          </cell>
          <cell r="O559" t="str">
            <v/>
          </cell>
          <cell r="P559" t="str">
            <v>3</v>
          </cell>
          <cell r="Q559" t="str">
            <v>SMHP</v>
          </cell>
          <cell r="R559" t="str">
            <v>CWOA</v>
          </cell>
        </row>
        <row r="560">
          <cell r="B560" t="str">
            <v>2211</v>
          </cell>
          <cell r="C560">
            <v>608</v>
          </cell>
          <cell r="D560" t="str">
            <v>CUSTODIAN ASST III</v>
          </cell>
          <cell r="E560" t="str">
            <v>NON-EXEMPT</v>
          </cell>
          <cell r="F560" t="str">
            <v>H</v>
          </cell>
          <cell r="G560">
            <v>245</v>
          </cell>
          <cell r="H560">
            <v>1111</v>
          </cell>
          <cell r="I560" t="str">
            <v>0701</v>
          </cell>
          <cell r="J560" t="str">
            <v>245</v>
          </cell>
          <cell r="K560" t="str">
            <v>19</v>
          </cell>
          <cell r="L560" t="str">
            <v>19</v>
          </cell>
          <cell r="M560" t="str">
            <v>Y</v>
          </cell>
          <cell r="N560" t="str">
            <v/>
          </cell>
          <cell r="O560" t="str">
            <v/>
          </cell>
          <cell r="P560" t="str">
            <v>3</v>
          </cell>
          <cell r="Q560" t="str">
            <v>SMNE</v>
          </cell>
          <cell r="R560" t="str">
            <v>CWOA</v>
          </cell>
        </row>
        <row r="561">
          <cell r="B561" t="str">
            <v>2215</v>
          </cell>
          <cell r="C561">
            <v>608</v>
          </cell>
          <cell r="D561" t="str">
            <v>CUSTODIAN HELPER - NIGHT</v>
          </cell>
          <cell r="E561" t="str">
            <v>NON-EXEMPT</v>
          </cell>
          <cell r="F561" t="str">
            <v>H</v>
          </cell>
          <cell r="G561">
            <v>245</v>
          </cell>
          <cell r="H561">
            <v>1111</v>
          </cell>
          <cell r="I561" t="str">
            <v>0710</v>
          </cell>
          <cell r="J561" t="str">
            <v>245</v>
          </cell>
          <cell r="K561" t="str">
            <v>11</v>
          </cell>
          <cell r="L561" t="str">
            <v>14</v>
          </cell>
          <cell r="M561" t="str">
            <v>Y</v>
          </cell>
          <cell r="N561" t="str">
            <v/>
          </cell>
          <cell r="O561" t="str">
            <v/>
          </cell>
          <cell r="P561" t="str">
            <v>3</v>
          </cell>
          <cell r="Q561" t="str">
            <v>SMNE</v>
          </cell>
          <cell r="R561" t="str">
            <v>CWOA</v>
          </cell>
        </row>
        <row r="562">
          <cell r="B562" t="str">
            <v>2400</v>
          </cell>
          <cell r="C562">
            <v>613</v>
          </cell>
          <cell r="D562" t="str">
            <v>LEAD VEHICLE MTCE TECH</v>
          </cell>
          <cell r="E562" t="str">
            <v>NON-EXEMPT</v>
          </cell>
          <cell r="F562" t="str">
            <v>H</v>
          </cell>
          <cell r="G562">
            <v>245</v>
          </cell>
          <cell r="H562">
            <v>1111</v>
          </cell>
          <cell r="I562" t="str">
            <v>0907</v>
          </cell>
          <cell r="J562" t="str">
            <v>245</v>
          </cell>
          <cell r="K562" t="str">
            <v>1</v>
          </cell>
          <cell r="L562" t="str">
            <v>9</v>
          </cell>
          <cell r="M562" t="str">
            <v>Y</v>
          </cell>
          <cell r="N562" t="str">
            <v/>
          </cell>
          <cell r="O562" t="str">
            <v/>
          </cell>
          <cell r="P562" t="str">
            <v>4</v>
          </cell>
          <cell r="Q562" t="str">
            <v>MNNE</v>
          </cell>
          <cell r="R562" t="str">
            <v>AMLG</v>
          </cell>
        </row>
        <row r="563">
          <cell r="B563" t="str">
            <v>2401</v>
          </cell>
          <cell r="C563">
            <v>629</v>
          </cell>
          <cell r="D563" t="str">
            <v>VEHICLE MAINTENANCE TECH</v>
          </cell>
          <cell r="E563" t="str">
            <v>NON-EXEMPT</v>
          </cell>
          <cell r="F563" t="str">
            <v>H</v>
          </cell>
          <cell r="G563">
            <v>245</v>
          </cell>
          <cell r="H563">
            <v>1111</v>
          </cell>
          <cell r="I563" t="str">
            <v>0903</v>
          </cell>
          <cell r="J563" t="str">
            <v>245</v>
          </cell>
          <cell r="K563" t="str">
            <v>10</v>
          </cell>
          <cell r="L563" t="str">
            <v>18</v>
          </cell>
          <cell r="M563" t="str">
            <v>Y</v>
          </cell>
          <cell r="N563" t="str">
            <v/>
          </cell>
          <cell r="O563" t="str">
            <v/>
          </cell>
          <cell r="P563" t="str">
            <v>4</v>
          </cell>
          <cell r="Q563" t="str">
            <v>MNNE</v>
          </cell>
          <cell r="R563" t="str">
            <v>AMLG</v>
          </cell>
        </row>
        <row r="564">
          <cell r="B564" t="str">
            <v>2402</v>
          </cell>
          <cell r="C564">
            <v>632</v>
          </cell>
          <cell r="D564" t="str">
            <v>STAGE MANAGER</v>
          </cell>
          <cell r="E564" t="str">
            <v>NON-EXEMPT</v>
          </cell>
          <cell r="F564" t="str">
            <v>H</v>
          </cell>
          <cell r="G564">
            <v>0</v>
          </cell>
          <cell r="H564">
            <v>1111</v>
          </cell>
          <cell r="I564" t="str">
            <v>0150R</v>
          </cell>
          <cell r="J564" t="str">
            <v>020</v>
          </cell>
          <cell r="K564" t="str">
            <v/>
          </cell>
          <cell r="L564" t="str">
            <v/>
          </cell>
          <cell r="M564" t="str">
            <v>Y</v>
          </cell>
          <cell r="N564" t="str">
            <v/>
          </cell>
          <cell r="O564" t="str">
            <v/>
          </cell>
          <cell r="P564" t="str">
            <v>4</v>
          </cell>
          <cell r="Q564" t="str">
            <v>MPHP</v>
          </cell>
          <cell r="R564" t="str">
            <v>NONE</v>
          </cell>
        </row>
        <row r="565">
          <cell r="B565" t="str">
            <v>2403</v>
          </cell>
          <cell r="C565">
            <v>210</v>
          </cell>
          <cell r="D565" t="str">
            <v>PEP CLUB SPONSOR</v>
          </cell>
          <cell r="E565" t="str">
            <v>NON-EXEMPT</v>
          </cell>
          <cell r="F565" t="str">
            <v>H</v>
          </cell>
          <cell r="G565">
            <v>0</v>
          </cell>
          <cell r="H565">
            <v>1111</v>
          </cell>
          <cell r="I565" t="str">
            <v>0150R</v>
          </cell>
          <cell r="J565" t="str">
            <v>020</v>
          </cell>
          <cell r="K565" t="str">
            <v/>
          </cell>
          <cell r="L565" t="str">
            <v/>
          </cell>
          <cell r="M565" t="str">
            <v>Y</v>
          </cell>
          <cell r="N565" t="str">
            <v/>
          </cell>
          <cell r="O565" t="str">
            <v/>
          </cell>
          <cell r="P565" t="str">
            <v>4</v>
          </cell>
          <cell r="Q565" t="str">
            <v>MPHP</v>
          </cell>
          <cell r="R565" t="str">
            <v>NONE</v>
          </cell>
        </row>
        <row r="566">
          <cell r="B566" t="str">
            <v>2404</v>
          </cell>
          <cell r="C566">
            <v>210</v>
          </cell>
          <cell r="D566" t="str">
            <v>CHEERLEADING DIRECTOR</v>
          </cell>
          <cell r="E566" t="str">
            <v>NON-EXEMPT</v>
          </cell>
          <cell r="F566" t="str">
            <v>H</v>
          </cell>
          <cell r="G566">
            <v>0</v>
          </cell>
          <cell r="H566">
            <v>1111</v>
          </cell>
          <cell r="I566" t="str">
            <v>0520R</v>
          </cell>
          <cell r="J566" t="str">
            <v>010</v>
          </cell>
          <cell r="K566" t="str">
            <v/>
          </cell>
          <cell r="L566" t="str">
            <v/>
          </cell>
          <cell r="M566" t="str">
            <v>Y</v>
          </cell>
          <cell r="N566" t="str">
            <v/>
          </cell>
          <cell r="O566" t="str">
            <v/>
          </cell>
          <cell r="P566" t="str">
            <v>4</v>
          </cell>
          <cell r="Q566" t="str">
            <v>MPHP</v>
          </cell>
          <cell r="R566" t="str">
            <v>NONE</v>
          </cell>
        </row>
        <row r="567">
          <cell r="B567" t="str">
            <v>2501</v>
          </cell>
          <cell r="C567">
            <v>619</v>
          </cell>
          <cell r="D567" t="str">
            <v>ALL CITY FIELD ATTENDANT</v>
          </cell>
          <cell r="E567" t="str">
            <v>NON-EXEMPT</v>
          </cell>
          <cell r="F567" t="str">
            <v>H</v>
          </cell>
          <cell r="G567">
            <v>245</v>
          </cell>
          <cell r="H567">
            <v>1111</v>
          </cell>
          <cell r="I567" t="str">
            <v>0700</v>
          </cell>
          <cell r="J567" t="str">
            <v>245</v>
          </cell>
          <cell r="K567" t="str">
            <v>14</v>
          </cell>
          <cell r="L567" t="str">
            <v>16</v>
          </cell>
          <cell r="M567" t="str">
            <v>Y</v>
          </cell>
          <cell r="N567" t="str">
            <v/>
          </cell>
          <cell r="O567" t="str">
            <v/>
          </cell>
          <cell r="P567" t="str">
            <v>4</v>
          </cell>
          <cell r="Q567" t="str">
            <v>MNNE</v>
          </cell>
          <cell r="R567" t="str">
            <v>CWOA</v>
          </cell>
        </row>
        <row r="568">
          <cell r="B568" t="str">
            <v>2502</v>
          </cell>
          <cell r="C568">
            <v>619</v>
          </cell>
          <cell r="D568" t="str">
            <v>ASST CARETAKER (BALARAT)</v>
          </cell>
          <cell r="E568" t="str">
            <v>NON-EXEMPT</v>
          </cell>
          <cell r="F568" t="str">
            <v>H</v>
          </cell>
          <cell r="G568">
            <v>245</v>
          </cell>
          <cell r="H568">
            <v>1111</v>
          </cell>
          <cell r="I568" t="str">
            <v>0700</v>
          </cell>
          <cell r="J568" t="str">
            <v>245</v>
          </cell>
          <cell r="K568" t="str">
            <v>20</v>
          </cell>
          <cell r="L568" t="str">
            <v>20</v>
          </cell>
          <cell r="M568" t="str">
            <v>Y</v>
          </cell>
          <cell r="N568" t="str">
            <v/>
          </cell>
          <cell r="O568" t="str">
            <v/>
          </cell>
          <cell r="P568" t="str">
            <v>3</v>
          </cell>
          <cell r="Q568" t="str">
            <v>SMNE</v>
          </cell>
          <cell r="R568" t="str">
            <v>CWOA</v>
          </cell>
        </row>
        <row r="569">
          <cell r="B569" t="str">
            <v>2508</v>
          </cell>
          <cell r="C569">
            <v>619</v>
          </cell>
          <cell r="D569" t="str">
            <v>BUILDING &amp; GROUNDS MAINT</v>
          </cell>
          <cell r="E569" t="str">
            <v>NON-EXEMPT</v>
          </cell>
          <cell r="F569" t="str">
            <v>H</v>
          </cell>
          <cell r="G569">
            <v>245</v>
          </cell>
          <cell r="H569">
            <v>1111</v>
          </cell>
          <cell r="I569" t="str">
            <v>0840</v>
          </cell>
          <cell r="J569" t="str">
            <v>245</v>
          </cell>
          <cell r="K569" t="str">
            <v>1</v>
          </cell>
          <cell r="L569" t="str">
            <v>18</v>
          </cell>
          <cell r="M569" t="str">
            <v>Y</v>
          </cell>
          <cell r="N569" t="str">
            <v/>
          </cell>
          <cell r="O569" t="str">
            <v/>
          </cell>
          <cell r="P569" t="str">
            <v>4</v>
          </cell>
          <cell r="Q569" t="str">
            <v>MNNE</v>
          </cell>
          <cell r="R569" t="str">
            <v>GRND</v>
          </cell>
        </row>
        <row r="570">
          <cell r="B570" t="str">
            <v>2509</v>
          </cell>
          <cell r="C570">
            <v>619</v>
          </cell>
          <cell r="D570" t="str">
            <v>BLDNG/GRNDS MAINT BEGNNER</v>
          </cell>
          <cell r="E570" t="str">
            <v>NON-EXEMPT</v>
          </cell>
          <cell r="F570" t="str">
            <v>H</v>
          </cell>
          <cell r="G570">
            <v>245</v>
          </cell>
          <cell r="H570">
            <v>1111</v>
          </cell>
          <cell r="I570" t="str">
            <v>0840</v>
          </cell>
          <cell r="J570" t="str">
            <v>245</v>
          </cell>
          <cell r="K570" t="str">
            <v>1</v>
          </cell>
          <cell r="L570" t="str">
            <v>5</v>
          </cell>
          <cell r="M570" t="str">
            <v>Y</v>
          </cell>
          <cell r="N570" t="str">
            <v/>
          </cell>
          <cell r="O570" t="str">
            <v/>
          </cell>
          <cell r="P570" t="str">
            <v>4</v>
          </cell>
          <cell r="Q570" t="str">
            <v>MNNE</v>
          </cell>
          <cell r="R570" t="str">
            <v>GRND</v>
          </cell>
        </row>
        <row r="571">
          <cell r="B571" t="str">
            <v>2510</v>
          </cell>
          <cell r="C571">
            <v>619</v>
          </cell>
          <cell r="D571" t="str">
            <v>CARETAKER-ALL CITY FAC</v>
          </cell>
          <cell r="E571" t="str">
            <v>NON-EXEMPT</v>
          </cell>
          <cell r="F571" t="str">
            <v>H</v>
          </cell>
          <cell r="G571">
            <v>245</v>
          </cell>
          <cell r="H571">
            <v>1111</v>
          </cell>
          <cell r="I571" t="str">
            <v>0840</v>
          </cell>
          <cell r="J571" t="str">
            <v>245</v>
          </cell>
          <cell r="K571" t="str">
            <v>12</v>
          </cell>
          <cell r="L571" t="str">
            <v>16</v>
          </cell>
          <cell r="M571" t="str">
            <v>Y</v>
          </cell>
          <cell r="N571" t="str">
            <v/>
          </cell>
          <cell r="O571" t="str">
            <v/>
          </cell>
          <cell r="P571" t="str">
            <v>4</v>
          </cell>
          <cell r="Q571" t="str">
            <v>MNNE</v>
          </cell>
          <cell r="R571" t="str">
            <v>NONE</v>
          </cell>
        </row>
        <row r="572">
          <cell r="B572" t="str">
            <v>2511</v>
          </cell>
          <cell r="C572">
            <v>619</v>
          </cell>
          <cell r="D572" t="str">
            <v>CARETAKER (BALARAT)</v>
          </cell>
          <cell r="E572" t="str">
            <v>NON-EXEMPT</v>
          </cell>
          <cell r="F572" t="str">
            <v>H</v>
          </cell>
          <cell r="G572">
            <v>245</v>
          </cell>
          <cell r="H572">
            <v>1111</v>
          </cell>
          <cell r="I572" t="str">
            <v>0408</v>
          </cell>
          <cell r="J572" t="str">
            <v>245</v>
          </cell>
          <cell r="K572" t="str">
            <v>23</v>
          </cell>
          <cell r="L572" t="str">
            <v>35</v>
          </cell>
          <cell r="M572" t="str">
            <v>Y</v>
          </cell>
          <cell r="N572" t="str">
            <v/>
          </cell>
          <cell r="O572" t="str">
            <v/>
          </cell>
          <cell r="P572" t="str">
            <v>4</v>
          </cell>
          <cell r="Q572" t="str">
            <v>MNNE</v>
          </cell>
          <cell r="R572" t="str">
            <v>NONE</v>
          </cell>
        </row>
        <row r="573">
          <cell r="B573" t="str">
            <v>2513</v>
          </cell>
          <cell r="C573">
            <v>357</v>
          </cell>
          <cell r="D573" t="str">
            <v>CREW CHIEF</v>
          </cell>
          <cell r="E573" t="str">
            <v>NON-EXEMPT</v>
          </cell>
          <cell r="F573" t="str">
            <v>H</v>
          </cell>
          <cell r="G573">
            <v>245</v>
          </cell>
          <cell r="H573">
            <v>1111</v>
          </cell>
          <cell r="I573" t="str">
            <v>0418</v>
          </cell>
          <cell r="J573" t="str">
            <v>010</v>
          </cell>
          <cell r="K573" t="str">
            <v>1</v>
          </cell>
          <cell r="L573" t="str">
            <v>8</v>
          </cell>
          <cell r="M573" t="str">
            <v>Y</v>
          </cell>
          <cell r="N573" t="str">
            <v/>
          </cell>
          <cell r="O573" t="str">
            <v/>
          </cell>
          <cell r="P573" t="str">
            <v>4</v>
          </cell>
          <cell r="Q573" t="str">
            <v>MNNE</v>
          </cell>
          <cell r="R573" t="str">
            <v>NONE</v>
          </cell>
        </row>
        <row r="574">
          <cell r="B574" t="str">
            <v>2515</v>
          </cell>
          <cell r="C574">
            <v>632</v>
          </cell>
          <cell r="D574" t="str">
            <v>LAWN WORKER HRLY</v>
          </cell>
          <cell r="E574" t="str">
            <v>NON-EXEMPT</v>
          </cell>
          <cell r="F574" t="str">
            <v>H</v>
          </cell>
          <cell r="G574">
            <v>0</v>
          </cell>
          <cell r="H574">
            <v>1111</v>
          </cell>
          <cell r="I574" t="str">
            <v>0700R</v>
          </cell>
          <cell r="J574" t="str">
            <v>010</v>
          </cell>
          <cell r="K574" t="str">
            <v/>
          </cell>
          <cell r="L574" t="str">
            <v/>
          </cell>
          <cell r="M574" t="str">
            <v>N</v>
          </cell>
          <cell r="N574" t="str">
            <v/>
          </cell>
          <cell r="O574" t="str">
            <v/>
          </cell>
          <cell r="P574" t="str">
            <v>3</v>
          </cell>
          <cell r="Q574" t="str">
            <v>SMNE</v>
          </cell>
          <cell r="R574" t="str">
            <v>CWOA</v>
          </cell>
        </row>
        <row r="575">
          <cell r="B575" t="str">
            <v>2520</v>
          </cell>
          <cell r="C575">
            <v>632</v>
          </cell>
          <cell r="D575" t="str">
            <v>SUMMER GROUNDS WORKER</v>
          </cell>
          <cell r="E575" t="str">
            <v>NON-EXEMPT</v>
          </cell>
          <cell r="F575" t="str">
            <v>H</v>
          </cell>
          <cell r="G575">
            <v>0</v>
          </cell>
          <cell r="H575">
            <v>1111</v>
          </cell>
          <cell r="I575" t="str">
            <v>0520R</v>
          </cell>
          <cell r="J575" t="str">
            <v>010</v>
          </cell>
          <cell r="K575" t="str">
            <v/>
          </cell>
          <cell r="L575" t="str">
            <v/>
          </cell>
          <cell r="M575" t="str">
            <v>N</v>
          </cell>
          <cell r="N575" t="str">
            <v/>
          </cell>
          <cell r="O575" t="str">
            <v/>
          </cell>
          <cell r="P575" t="str">
            <v>3</v>
          </cell>
          <cell r="Q575" t="str">
            <v>SMHP</v>
          </cell>
          <cell r="R575" t="str">
            <v>NONE</v>
          </cell>
        </row>
        <row r="576">
          <cell r="B576" t="str">
            <v>2601</v>
          </cell>
          <cell r="C576">
            <v>623</v>
          </cell>
          <cell r="D576" t="str">
            <v>TOOLROOM KEEPER</v>
          </cell>
          <cell r="E576" t="str">
            <v>NON-EXEMPT</v>
          </cell>
          <cell r="F576" t="str">
            <v>H</v>
          </cell>
          <cell r="G576">
            <v>0</v>
          </cell>
          <cell r="H576">
            <v>1111</v>
          </cell>
          <cell r="I576" t="str">
            <v>0800R</v>
          </cell>
          <cell r="J576" t="str">
            <v>010</v>
          </cell>
          <cell r="K576" t="str">
            <v/>
          </cell>
          <cell r="L576" t="str">
            <v/>
          </cell>
          <cell r="M576" t="str">
            <v>Y</v>
          </cell>
          <cell r="N576" t="str">
            <v/>
          </cell>
          <cell r="O576" t="str">
            <v/>
          </cell>
          <cell r="P576" t="str">
            <v>4</v>
          </cell>
          <cell r="Q576" t="str">
            <v>MNNE</v>
          </cell>
          <cell r="R576" t="str">
            <v>NONE</v>
          </cell>
        </row>
        <row r="577">
          <cell r="B577" t="str">
            <v>2602</v>
          </cell>
          <cell r="C577">
            <v>629</v>
          </cell>
          <cell r="D577" t="str">
            <v>HELPER MECHANIC</v>
          </cell>
          <cell r="E577" t="str">
            <v>NON-EXEMPT</v>
          </cell>
          <cell r="F577" t="str">
            <v>H</v>
          </cell>
          <cell r="G577">
            <v>245</v>
          </cell>
          <cell r="H577">
            <v>1111</v>
          </cell>
          <cell r="I577" t="str">
            <v>0700R</v>
          </cell>
          <cell r="J577" t="str">
            <v>010</v>
          </cell>
          <cell r="K577" t="str">
            <v/>
          </cell>
          <cell r="L577" t="str">
            <v/>
          </cell>
          <cell r="M577" t="str">
            <v>Y</v>
          </cell>
          <cell r="N577" t="str">
            <v/>
          </cell>
          <cell r="O577" t="str">
            <v/>
          </cell>
          <cell r="P577" t="str">
            <v>4</v>
          </cell>
          <cell r="Q577" t="str">
            <v>MNNE</v>
          </cell>
          <cell r="R577" t="str">
            <v>AMLG</v>
          </cell>
        </row>
        <row r="578">
          <cell r="B578" t="str">
            <v>2609</v>
          </cell>
          <cell r="C578">
            <v>632</v>
          </cell>
          <cell r="D578" t="str">
            <v>SUMMER - DPS STUDENTS</v>
          </cell>
          <cell r="E578" t="str">
            <v>NON-EXEMPT</v>
          </cell>
          <cell r="F578" t="str">
            <v>H</v>
          </cell>
          <cell r="G578">
            <v>0</v>
          </cell>
          <cell r="H578">
            <v>1111</v>
          </cell>
          <cell r="I578" t="str">
            <v>0700R</v>
          </cell>
          <cell r="J578" t="str">
            <v>010</v>
          </cell>
          <cell r="K578" t="str">
            <v/>
          </cell>
          <cell r="L578" t="str">
            <v/>
          </cell>
          <cell r="M578" t="str">
            <v>N</v>
          </cell>
          <cell r="N578" t="str">
            <v/>
          </cell>
          <cell r="O578" t="str">
            <v/>
          </cell>
          <cell r="P578" t="str">
            <v>3</v>
          </cell>
          <cell r="Q578" t="str">
            <v>SMHP</v>
          </cell>
          <cell r="R578" t="str">
            <v>NONE</v>
          </cell>
        </row>
        <row r="579">
          <cell r="B579" t="str">
            <v>2610</v>
          </cell>
          <cell r="C579">
            <v>632</v>
          </cell>
          <cell r="D579" t="str">
            <v>HELPER OPER MAINT (SUMMER)</v>
          </cell>
          <cell r="E579" t="str">
            <v>NON-EXEMPT</v>
          </cell>
          <cell r="F579" t="str">
            <v>H</v>
          </cell>
          <cell r="G579">
            <v>0</v>
          </cell>
          <cell r="H579">
            <v>1111</v>
          </cell>
          <cell r="I579" t="str">
            <v>0700R</v>
          </cell>
          <cell r="J579" t="str">
            <v>010</v>
          </cell>
          <cell r="K579" t="str">
            <v/>
          </cell>
          <cell r="L579" t="str">
            <v/>
          </cell>
          <cell r="M579" t="str">
            <v>N</v>
          </cell>
          <cell r="N579" t="str">
            <v/>
          </cell>
          <cell r="O579" t="str">
            <v/>
          </cell>
          <cell r="P579" t="str">
            <v>3</v>
          </cell>
          <cell r="Q579" t="str">
            <v>SMHP</v>
          </cell>
          <cell r="R579" t="str">
            <v>NONE</v>
          </cell>
        </row>
        <row r="580">
          <cell r="B580" t="str">
            <v>2611</v>
          </cell>
          <cell r="C580">
            <v>632</v>
          </cell>
          <cell r="D580" t="str">
            <v>PART-TIME LABOR POOL</v>
          </cell>
          <cell r="E580" t="str">
            <v>NON-EXEMPT</v>
          </cell>
          <cell r="F580" t="str">
            <v>H</v>
          </cell>
          <cell r="G580">
            <v>0</v>
          </cell>
          <cell r="H580">
            <v>1111</v>
          </cell>
          <cell r="I580" t="str">
            <v>0870R</v>
          </cell>
          <cell r="J580" t="str">
            <v>010</v>
          </cell>
          <cell r="K580" t="str">
            <v/>
          </cell>
          <cell r="L580" t="str">
            <v/>
          </cell>
          <cell r="M580" t="str">
            <v>N</v>
          </cell>
          <cell r="N580" t="str">
            <v/>
          </cell>
          <cell r="O580" t="str">
            <v/>
          </cell>
          <cell r="P580" t="str">
            <v>4</v>
          </cell>
          <cell r="Q580" t="str">
            <v>MPHP</v>
          </cell>
          <cell r="R580" t="str">
            <v>CWOA</v>
          </cell>
        </row>
        <row r="581">
          <cell r="B581" t="str">
            <v>2630</v>
          </cell>
          <cell r="C581">
            <v>629</v>
          </cell>
          <cell r="D581" t="str">
            <v>VEHICLE SERVICE TECH I</v>
          </cell>
          <cell r="E581" t="str">
            <v>NON-EXEMPT</v>
          </cell>
          <cell r="F581" t="str">
            <v>H</v>
          </cell>
          <cell r="G581">
            <v>245</v>
          </cell>
          <cell r="H581">
            <v>1111</v>
          </cell>
          <cell r="I581" t="str">
            <v>0906</v>
          </cell>
          <cell r="J581" t="str">
            <v>245</v>
          </cell>
          <cell r="K581" t="str">
            <v>1</v>
          </cell>
          <cell r="L581" t="str">
            <v>4</v>
          </cell>
          <cell r="M581" t="str">
            <v>Y</v>
          </cell>
          <cell r="N581" t="str">
            <v/>
          </cell>
          <cell r="O581" t="str">
            <v/>
          </cell>
          <cell r="P581" t="str">
            <v>4</v>
          </cell>
          <cell r="Q581" t="str">
            <v>MNNE</v>
          </cell>
          <cell r="R581" t="str">
            <v>AMLG</v>
          </cell>
        </row>
        <row r="582">
          <cell r="B582" t="str">
            <v>2631</v>
          </cell>
          <cell r="C582">
            <v>629</v>
          </cell>
          <cell r="D582" t="str">
            <v>VEHICLE SERVICE TECH 11</v>
          </cell>
          <cell r="E582" t="str">
            <v>NON-EXEMPT</v>
          </cell>
          <cell r="F582" t="str">
            <v>H</v>
          </cell>
          <cell r="G582">
            <v>245</v>
          </cell>
          <cell r="H582">
            <v>1111</v>
          </cell>
          <cell r="I582" t="str">
            <v>0906</v>
          </cell>
          <cell r="J582" t="str">
            <v>245</v>
          </cell>
          <cell r="K582" t="str">
            <v>5</v>
          </cell>
          <cell r="L582" t="str">
            <v>9</v>
          </cell>
          <cell r="M582" t="str">
            <v>Y</v>
          </cell>
          <cell r="N582" t="str">
            <v/>
          </cell>
          <cell r="O582" t="str">
            <v/>
          </cell>
          <cell r="P582" t="str">
            <v>4</v>
          </cell>
          <cell r="Q582" t="str">
            <v>MNNE</v>
          </cell>
          <cell r="R582" t="str">
            <v>AMLG</v>
          </cell>
        </row>
        <row r="583">
          <cell r="B583" t="str">
            <v>3300</v>
          </cell>
          <cell r="C583">
            <v>201</v>
          </cell>
          <cell r="D583" t="str">
            <v>TEACHER, SECONDARY (HIGH)</v>
          </cell>
          <cell r="E583" t="str">
            <v>EXEMPT</v>
          </cell>
          <cell r="F583" t="str">
            <v>S</v>
          </cell>
          <cell r="G583">
            <v>184</v>
          </cell>
          <cell r="H583">
            <v>1111</v>
          </cell>
          <cell r="I583" t="str">
            <v>1300</v>
          </cell>
          <cell r="J583" t="str">
            <v>Ed Lvl (010 to 070)</v>
          </cell>
          <cell r="K583" t="str">
            <v>1</v>
          </cell>
          <cell r="L583" t="str">
            <v>13</v>
          </cell>
          <cell r="M583" t="str">
            <v>Y1</v>
          </cell>
          <cell r="N583" t="str">
            <v/>
          </cell>
          <cell r="O583" t="str">
            <v/>
          </cell>
          <cell r="P583" t="str">
            <v>4</v>
          </cell>
          <cell r="Q583" t="str">
            <v>MNTH</v>
          </cell>
          <cell r="R583" t="str">
            <v>DCTA</v>
          </cell>
        </row>
        <row r="584">
          <cell r="B584" t="str">
            <v>3300</v>
          </cell>
          <cell r="C584">
            <v>201</v>
          </cell>
          <cell r="D584" t="str">
            <v>TEACHER, SECONDARY (HIGH) (.25 FTE)</v>
          </cell>
          <cell r="E584" t="str">
            <v>EXEMPT</v>
          </cell>
          <cell r="F584" t="str">
            <v>S</v>
          </cell>
          <cell r="G584">
            <v>184</v>
          </cell>
          <cell r="H584">
            <v>1111</v>
          </cell>
          <cell r="I584" t="str">
            <v>4304</v>
          </cell>
          <cell r="J584" t="str">
            <v>Ed Lvl (010 to 070)</v>
          </cell>
          <cell r="K584" t="str">
            <v>1</v>
          </cell>
          <cell r="L584" t="str">
            <v>13</v>
          </cell>
          <cell r="M584" t="str">
            <v>Y1</v>
          </cell>
          <cell r="N584" t="str">
            <v>JVAR250</v>
          </cell>
          <cell r="O584" t="str">
            <v/>
          </cell>
          <cell r="P584" t="str">
            <v>4</v>
          </cell>
          <cell r="Q584" t="str">
            <v>MNTH</v>
          </cell>
          <cell r="R584" t="str">
            <v>DCTA</v>
          </cell>
        </row>
        <row r="585">
          <cell r="B585" t="str">
            <v>3300</v>
          </cell>
          <cell r="C585">
            <v>201</v>
          </cell>
          <cell r="D585" t="str">
            <v>TEACHER, SECONDARY (HIGH) (.40 FTE)</v>
          </cell>
          <cell r="E585" t="str">
            <v>EXEMPT</v>
          </cell>
          <cell r="F585" t="str">
            <v>S</v>
          </cell>
          <cell r="G585">
            <v>184</v>
          </cell>
          <cell r="H585">
            <v>1111</v>
          </cell>
          <cell r="I585" t="str">
            <v>4303</v>
          </cell>
          <cell r="J585" t="str">
            <v>Ed Lvl (010 to 070)</v>
          </cell>
          <cell r="K585" t="str">
            <v>1</v>
          </cell>
          <cell r="L585" t="str">
            <v>13</v>
          </cell>
          <cell r="M585" t="str">
            <v>Y1</v>
          </cell>
          <cell r="N585" t="str">
            <v>JVAR400</v>
          </cell>
          <cell r="O585" t="str">
            <v/>
          </cell>
          <cell r="P585" t="str">
            <v>4</v>
          </cell>
          <cell r="Q585" t="str">
            <v>MNTH</v>
          </cell>
          <cell r="R585" t="str">
            <v>DCTA</v>
          </cell>
        </row>
        <row r="586">
          <cell r="B586" t="str">
            <v>3300</v>
          </cell>
          <cell r="C586">
            <v>201</v>
          </cell>
          <cell r="D586" t="str">
            <v>TEACHER, SECONDARY (HIGH) (.50 FTE)</v>
          </cell>
          <cell r="E586" t="str">
            <v>EXEMPT</v>
          </cell>
          <cell r="F586" t="str">
            <v>S</v>
          </cell>
          <cell r="G586">
            <v>184</v>
          </cell>
          <cell r="H586">
            <v>1111</v>
          </cell>
          <cell r="I586" t="str">
            <v>2300</v>
          </cell>
          <cell r="J586" t="str">
            <v>Ed Lvl (010 to 070)</v>
          </cell>
          <cell r="K586" t="str">
            <v>1</v>
          </cell>
          <cell r="L586" t="str">
            <v>13</v>
          </cell>
          <cell r="M586" t="str">
            <v>Y1</v>
          </cell>
          <cell r="N586" t="str">
            <v>JVAR500</v>
          </cell>
          <cell r="O586" t="str">
            <v/>
          </cell>
          <cell r="P586" t="str">
            <v>4</v>
          </cell>
          <cell r="Q586" t="str">
            <v>MNTH</v>
          </cell>
          <cell r="R586" t="str">
            <v>DCTA</v>
          </cell>
        </row>
        <row r="587">
          <cell r="B587" t="str">
            <v>3300</v>
          </cell>
          <cell r="C587">
            <v>201</v>
          </cell>
          <cell r="D587" t="str">
            <v>TEACHER, SECONDARY (HIGH) (.60 FTE)</v>
          </cell>
          <cell r="E587" t="str">
            <v>EXEMPT</v>
          </cell>
          <cell r="F587" t="str">
            <v>S</v>
          </cell>
          <cell r="G587">
            <v>184</v>
          </cell>
          <cell r="H587">
            <v>1111</v>
          </cell>
          <cell r="I587" t="str">
            <v>4302</v>
          </cell>
          <cell r="J587" t="str">
            <v>Ed Lvl (010 to 070)</v>
          </cell>
          <cell r="K587" t="str">
            <v>1</v>
          </cell>
          <cell r="L587" t="str">
            <v>13</v>
          </cell>
          <cell r="M587" t="str">
            <v>Y1</v>
          </cell>
          <cell r="N587" t="str">
            <v>JVAR600</v>
          </cell>
          <cell r="O587" t="str">
            <v/>
          </cell>
          <cell r="P587" t="str">
            <v>4</v>
          </cell>
          <cell r="Q587" t="str">
            <v>MNTH</v>
          </cell>
          <cell r="R587" t="str">
            <v>DCTA</v>
          </cell>
        </row>
        <row r="588">
          <cell r="B588" t="str">
            <v>3300</v>
          </cell>
          <cell r="C588">
            <v>201</v>
          </cell>
          <cell r="D588" t="str">
            <v>TEACHER, SECONDARY (HIGH) (.75 FTE)</v>
          </cell>
          <cell r="E588" t="str">
            <v>EXEMPT</v>
          </cell>
          <cell r="F588" t="str">
            <v>S</v>
          </cell>
          <cell r="G588">
            <v>184</v>
          </cell>
          <cell r="H588">
            <v>1111</v>
          </cell>
          <cell r="I588" t="str">
            <v>4301</v>
          </cell>
          <cell r="J588" t="str">
            <v>Ed Lvl (010 to 070)</v>
          </cell>
          <cell r="K588" t="str">
            <v>1</v>
          </cell>
          <cell r="L588" t="str">
            <v>13</v>
          </cell>
          <cell r="M588" t="str">
            <v>Y1</v>
          </cell>
          <cell r="N588" t="str">
            <v>JVAR750</v>
          </cell>
          <cell r="O588" t="str">
            <v/>
          </cell>
          <cell r="P588" t="str">
            <v>4</v>
          </cell>
          <cell r="Q588" t="str">
            <v>MNTH</v>
          </cell>
          <cell r="R588" t="str">
            <v>DCTA</v>
          </cell>
        </row>
        <row r="589">
          <cell r="B589" t="str">
            <v>3300</v>
          </cell>
          <cell r="C589">
            <v>201</v>
          </cell>
          <cell r="D589" t="str">
            <v>TEACHER, SECONDARY (HIGH) (.80 FTE)</v>
          </cell>
          <cell r="E589" t="str">
            <v>EXEMPT</v>
          </cell>
          <cell r="F589" t="str">
            <v>S</v>
          </cell>
          <cell r="G589">
            <v>184</v>
          </cell>
          <cell r="H589">
            <v>1111</v>
          </cell>
          <cell r="I589" t="str">
            <v>4300</v>
          </cell>
          <cell r="J589" t="str">
            <v>Ed Lvl (010 to 070)</v>
          </cell>
          <cell r="K589" t="str">
            <v>1</v>
          </cell>
          <cell r="L589" t="str">
            <v>13</v>
          </cell>
          <cell r="M589" t="str">
            <v>Y1</v>
          </cell>
          <cell r="N589" t="str">
            <v>JVAR800</v>
          </cell>
          <cell r="O589" t="str">
            <v/>
          </cell>
          <cell r="P589" t="str">
            <v>4</v>
          </cell>
          <cell r="Q589" t="str">
            <v>MNTH</v>
          </cell>
          <cell r="R589" t="str">
            <v>DCTA</v>
          </cell>
        </row>
        <row r="590">
          <cell r="B590" t="str">
            <v>3300</v>
          </cell>
          <cell r="C590">
            <v>201</v>
          </cell>
          <cell r="D590" t="str">
            <v>TEACHER, SECONDARY (HIGH) (JOB SHARE)</v>
          </cell>
          <cell r="E590" t="str">
            <v>EXEMPT</v>
          </cell>
          <cell r="F590" t="str">
            <v>S</v>
          </cell>
          <cell r="G590">
            <v>184</v>
          </cell>
          <cell r="H590">
            <v>1111</v>
          </cell>
          <cell r="I590" t="str">
            <v>2300</v>
          </cell>
          <cell r="J590" t="str">
            <v>Ed Lvl (010 to 070)</v>
          </cell>
          <cell r="K590" t="str">
            <v>1</v>
          </cell>
          <cell r="L590" t="str">
            <v>13</v>
          </cell>
          <cell r="M590" t="str">
            <v>Y1</v>
          </cell>
          <cell r="N590" t="str">
            <v>JSHARE</v>
          </cell>
          <cell r="O590" t="str">
            <v/>
          </cell>
          <cell r="P590" t="str">
            <v>4</v>
          </cell>
          <cell r="Q590" t="str">
            <v>MNTH</v>
          </cell>
          <cell r="R590" t="str">
            <v>DCTA</v>
          </cell>
        </row>
        <row r="591">
          <cell r="B591" t="str">
            <v>3301</v>
          </cell>
          <cell r="C591">
            <v>201</v>
          </cell>
          <cell r="D591" t="str">
            <v>TEACHER SECONDARY (MIDDLE)</v>
          </cell>
          <cell r="E591" t="str">
            <v>EXEMPT</v>
          </cell>
          <cell r="F591" t="str">
            <v>S</v>
          </cell>
          <cell r="G591">
            <v>184</v>
          </cell>
          <cell r="H591">
            <v>1111</v>
          </cell>
          <cell r="I591" t="str">
            <v>1300</v>
          </cell>
          <cell r="J591" t="str">
            <v>Ed Lvl (010 to 070)</v>
          </cell>
          <cell r="K591" t="str">
            <v>1</v>
          </cell>
          <cell r="L591" t="str">
            <v>13</v>
          </cell>
          <cell r="M591" t="str">
            <v>Y1</v>
          </cell>
          <cell r="N591" t="str">
            <v/>
          </cell>
          <cell r="O591" t="str">
            <v/>
          </cell>
          <cell r="P591" t="str">
            <v>4</v>
          </cell>
          <cell r="Q591" t="str">
            <v>MNTH</v>
          </cell>
          <cell r="R591" t="str">
            <v>DCTA</v>
          </cell>
        </row>
        <row r="592">
          <cell r="B592" t="str">
            <v>3301</v>
          </cell>
          <cell r="C592">
            <v>201</v>
          </cell>
          <cell r="D592" t="str">
            <v>TEACHER SECONDARY (MIDDLE) (.25 FTE)</v>
          </cell>
          <cell r="E592" t="str">
            <v>EXEMPT</v>
          </cell>
          <cell r="F592" t="str">
            <v>S</v>
          </cell>
          <cell r="G592">
            <v>184</v>
          </cell>
          <cell r="H592">
            <v>1111</v>
          </cell>
          <cell r="I592" t="str">
            <v>4304</v>
          </cell>
          <cell r="J592" t="str">
            <v>Ed Lvl (010 to 070)</v>
          </cell>
          <cell r="K592" t="str">
            <v>1</v>
          </cell>
          <cell r="L592" t="str">
            <v>13</v>
          </cell>
          <cell r="M592" t="str">
            <v>Y1</v>
          </cell>
          <cell r="N592" t="str">
            <v>JVAR250</v>
          </cell>
          <cell r="O592" t="str">
            <v/>
          </cell>
          <cell r="P592" t="str">
            <v>4</v>
          </cell>
          <cell r="Q592" t="str">
            <v>MNTH</v>
          </cell>
          <cell r="R592" t="str">
            <v>DCTA</v>
          </cell>
        </row>
        <row r="593">
          <cell r="B593" t="str">
            <v>3301</v>
          </cell>
          <cell r="C593">
            <v>201</v>
          </cell>
          <cell r="D593" t="str">
            <v>TEACHER SECONDARY (MIDDLE) (.40 FTE)</v>
          </cell>
          <cell r="E593" t="str">
            <v>EXEMPT</v>
          </cell>
          <cell r="F593" t="str">
            <v>S</v>
          </cell>
          <cell r="G593">
            <v>184</v>
          </cell>
          <cell r="H593">
            <v>1111</v>
          </cell>
          <cell r="I593" t="str">
            <v>4303</v>
          </cell>
          <cell r="J593" t="str">
            <v>Ed Lvl (010 to 070)</v>
          </cell>
          <cell r="K593" t="str">
            <v>1</v>
          </cell>
          <cell r="L593" t="str">
            <v>13</v>
          </cell>
          <cell r="M593" t="str">
            <v>Y1</v>
          </cell>
          <cell r="N593" t="str">
            <v>JVAR400</v>
          </cell>
          <cell r="O593" t="str">
            <v/>
          </cell>
          <cell r="P593" t="str">
            <v>4</v>
          </cell>
          <cell r="Q593" t="str">
            <v>MNTH</v>
          </cell>
          <cell r="R593" t="str">
            <v>DCTA</v>
          </cell>
        </row>
        <row r="594">
          <cell r="B594" t="str">
            <v>3301</v>
          </cell>
          <cell r="C594">
            <v>201</v>
          </cell>
          <cell r="D594" t="str">
            <v>TEACHER SECONDARY (MIDDLE) (.50 FTE)</v>
          </cell>
          <cell r="E594" t="str">
            <v>EXEMPT</v>
          </cell>
          <cell r="F594" t="str">
            <v>S</v>
          </cell>
          <cell r="G594">
            <v>184</v>
          </cell>
          <cell r="H594">
            <v>1111</v>
          </cell>
          <cell r="I594" t="str">
            <v>2300</v>
          </cell>
          <cell r="J594" t="str">
            <v>Ed Lvl (010 to 070)</v>
          </cell>
          <cell r="K594" t="str">
            <v>1</v>
          </cell>
          <cell r="L594" t="str">
            <v>13</v>
          </cell>
          <cell r="M594" t="str">
            <v>Y1</v>
          </cell>
          <cell r="N594" t="str">
            <v>JVAR500</v>
          </cell>
          <cell r="O594" t="str">
            <v/>
          </cell>
          <cell r="P594" t="str">
            <v>4</v>
          </cell>
          <cell r="Q594" t="str">
            <v>MNTH</v>
          </cell>
          <cell r="R594" t="str">
            <v>DCTA</v>
          </cell>
        </row>
        <row r="595">
          <cell r="B595" t="str">
            <v>3301</v>
          </cell>
          <cell r="C595">
            <v>201</v>
          </cell>
          <cell r="D595" t="str">
            <v>TEACHER SECONDARY (MIDDLE) (.60 FTE)</v>
          </cell>
          <cell r="E595" t="str">
            <v>EXEMPT</v>
          </cell>
          <cell r="F595" t="str">
            <v>S</v>
          </cell>
          <cell r="G595">
            <v>184</v>
          </cell>
          <cell r="H595">
            <v>1111</v>
          </cell>
          <cell r="I595" t="str">
            <v>4302</v>
          </cell>
          <cell r="J595" t="str">
            <v>Ed Lvl (010 to 070)</v>
          </cell>
          <cell r="K595" t="str">
            <v>1</v>
          </cell>
          <cell r="L595" t="str">
            <v>13</v>
          </cell>
          <cell r="M595" t="str">
            <v>Y1</v>
          </cell>
          <cell r="N595" t="str">
            <v>JVAR600</v>
          </cell>
          <cell r="O595" t="str">
            <v/>
          </cell>
          <cell r="P595" t="str">
            <v>4</v>
          </cell>
          <cell r="Q595" t="str">
            <v>MNTH</v>
          </cell>
          <cell r="R595" t="str">
            <v>DCTA</v>
          </cell>
        </row>
        <row r="596">
          <cell r="B596" t="str">
            <v>3301</v>
          </cell>
          <cell r="C596">
            <v>201</v>
          </cell>
          <cell r="D596" t="str">
            <v>TEACHER SECONDARY (MIDDLE) (.75 FTE)</v>
          </cell>
          <cell r="E596" t="str">
            <v>EXEMPT</v>
          </cell>
          <cell r="F596" t="str">
            <v>S</v>
          </cell>
          <cell r="G596">
            <v>184</v>
          </cell>
          <cell r="H596">
            <v>1111</v>
          </cell>
          <cell r="I596" t="str">
            <v>4301</v>
          </cell>
          <cell r="J596" t="str">
            <v>Ed Lvl (010 to 070)</v>
          </cell>
          <cell r="K596" t="str">
            <v>1</v>
          </cell>
          <cell r="L596" t="str">
            <v>13</v>
          </cell>
          <cell r="M596" t="str">
            <v>Y1</v>
          </cell>
          <cell r="N596" t="str">
            <v>JVAR750</v>
          </cell>
          <cell r="O596" t="str">
            <v/>
          </cell>
          <cell r="P596" t="str">
            <v>4</v>
          </cell>
          <cell r="Q596" t="str">
            <v>MNTH</v>
          </cell>
          <cell r="R596" t="str">
            <v>DCTA</v>
          </cell>
        </row>
        <row r="597">
          <cell r="B597" t="str">
            <v>3301</v>
          </cell>
          <cell r="C597">
            <v>201</v>
          </cell>
          <cell r="D597" t="str">
            <v>TEACHER SECONDARY (MIDDLE) (.80 FTE)</v>
          </cell>
          <cell r="E597" t="str">
            <v>EXEMPT</v>
          </cell>
          <cell r="F597" t="str">
            <v>S</v>
          </cell>
          <cell r="G597">
            <v>184</v>
          </cell>
          <cell r="H597">
            <v>1111</v>
          </cell>
          <cell r="I597" t="str">
            <v>4300</v>
          </cell>
          <cell r="J597" t="str">
            <v>Ed Lvl (010 to 070)</v>
          </cell>
          <cell r="K597" t="str">
            <v>1</v>
          </cell>
          <cell r="L597" t="str">
            <v>13</v>
          </cell>
          <cell r="M597" t="str">
            <v>Y1</v>
          </cell>
          <cell r="N597" t="str">
            <v>JVAR800</v>
          </cell>
          <cell r="O597" t="str">
            <v/>
          </cell>
          <cell r="P597" t="str">
            <v>4</v>
          </cell>
          <cell r="Q597" t="str">
            <v>MNTH</v>
          </cell>
          <cell r="R597" t="str">
            <v>DCTA</v>
          </cell>
        </row>
        <row r="598">
          <cell r="B598" t="str">
            <v>3301</v>
          </cell>
          <cell r="C598">
            <v>201</v>
          </cell>
          <cell r="D598" t="str">
            <v>TEACHER SECONDARY (MIDDLE) (JOB SHARE)</v>
          </cell>
          <cell r="E598" t="str">
            <v>EXEMPT</v>
          </cell>
          <cell r="F598" t="str">
            <v>S</v>
          </cell>
          <cell r="G598">
            <v>184</v>
          </cell>
          <cell r="H598">
            <v>1111</v>
          </cell>
          <cell r="I598" t="str">
            <v>2300</v>
          </cell>
          <cell r="J598" t="str">
            <v>Ed Lvl (010 to 070)</v>
          </cell>
          <cell r="K598" t="str">
            <v>1</v>
          </cell>
          <cell r="L598" t="str">
            <v>13</v>
          </cell>
          <cell r="M598" t="str">
            <v>Y1</v>
          </cell>
          <cell r="N598" t="str">
            <v>JSHARE</v>
          </cell>
          <cell r="O598" t="str">
            <v/>
          </cell>
          <cell r="P598" t="str">
            <v>4</v>
          </cell>
          <cell r="Q598" t="str">
            <v>MNTH</v>
          </cell>
          <cell r="R598" t="str">
            <v>DCTA</v>
          </cell>
        </row>
        <row r="599">
          <cell r="B599" t="str">
            <v>3302</v>
          </cell>
          <cell r="C599">
            <v>201</v>
          </cell>
          <cell r="D599" t="str">
            <v>TEACHER, ELEMENTARY</v>
          </cell>
          <cell r="E599" t="str">
            <v>EXEMPT</v>
          </cell>
          <cell r="F599" t="str">
            <v>S</v>
          </cell>
          <cell r="G599">
            <v>184</v>
          </cell>
          <cell r="H599">
            <v>1111</v>
          </cell>
          <cell r="I599" t="str">
            <v>1300</v>
          </cell>
          <cell r="J599" t="str">
            <v>Ed Lvl (010 to 070)</v>
          </cell>
          <cell r="K599" t="str">
            <v>1</v>
          </cell>
          <cell r="L599" t="str">
            <v>13</v>
          </cell>
          <cell r="M599" t="str">
            <v>Y1</v>
          </cell>
          <cell r="N599" t="str">
            <v/>
          </cell>
          <cell r="O599" t="str">
            <v/>
          </cell>
          <cell r="P599" t="str">
            <v>4</v>
          </cell>
          <cell r="Q599" t="str">
            <v>MNTH</v>
          </cell>
          <cell r="R599" t="str">
            <v>DCTA</v>
          </cell>
        </row>
        <row r="600">
          <cell r="B600" t="str">
            <v>3302</v>
          </cell>
          <cell r="C600">
            <v>201</v>
          </cell>
          <cell r="D600" t="str">
            <v>TEACHER, ELEMENTARY (.25 FTE)</v>
          </cell>
          <cell r="E600" t="str">
            <v>EXEMPT</v>
          </cell>
          <cell r="F600" t="str">
            <v>S</v>
          </cell>
          <cell r="G600">
            <v>184</v>
          </cell>
          <cell r="H600">
            <v>1111</v>
          </cell>
          <cell r="I600" t="str">
            <v>4304</v>
          </cell>
          <cell r="J600" t="str">
            <v>Ed Lvl (010 to 070)</v>
          </cell>
          <cell r="K600" t="str">
            <v>1</v>
          </cell>
          <cell r="L600" t="str">
            <v>13</v>
          </cell>
          <cell r="M600" t="str">
            <v>Y1</v>
          </cell>
          <cell r="N600" t="str">
            <v>JVAR250</v>
          </cell>
          <cell r="O600" t="str">
            <v/>
          </cell>
          <cell r="P600" t="str">
            <v>4</v>
          </cell>
          <cell r="Q600" t="str">
            <v>MNTH</v>
          </cell>
          <cell r="R600" t="str">
            <v>DCTA</v>
          </cell>
        </row>
        <row r="601">
          <cell r="B601" t="str">
            <v>3302</v>
          </cell>
          <cell r="C601">
            <v>201</v>
          </cell>
          <cell r="D601" t="str">
            <v>TEACHER, ELEMENTARY (.40 FTE)</v>
          </cell>
          <cell r="E601" t="str">
            <v>EXEMPT</v>
          </cell>
          <cell r="F601" t="str">
            <v>S</v>
          </cell>
          <cell r="G601">
            <v>184</v>
          </cell>
          <cell r="H601">
            <v>1111</v>
          </cell>
          <cell r="I601" t="str">
            <v>4303</v>
          </cell>
          <cell r="J601" t="str">
            <v>Ed Lvl (010 to 070)</v>
          </cell>
          <cell r="K601" t="str">
            <v>1</v>
          </cell>
          <cell r="L601" t="str">
            <v>13</v>
          </cell>
          <cell r="M601" t="str">
            <v>Y1</v>
          </cell>
          <cell r="N601" t="str">
            <v>JVAR400</v>
          </cell>
          <cell r="O601" t="str">
            <v/>
          </cell>
          <cell r="P601" t="str">
            <v>4</v>
          </cell>
          <cell r="Q601" t="str">
            <v>MNTH</v>
          </cell>
          <cell r="R601" t="str">
            <v>DCTA</v>
          </cell>
        </row>
        <row r="602">
          <cell r="B602" t="str">
            <v>3302</v>
          </cell>
          <cell r="C602">
            <v>201</v>
          </cell>
          <cell r="D602" t="str">
            <v>TEACHER, ELEMENTARY (.50 FTE)</v>
          </cell>
          <cell r="E602" t="str">
            <v>EXEMPT</v>
          </cell>
          <cell r="F602" t="str">
            <v>S</v>
          </cell>
          <cell r="G602">
            <v>184</v>
          </cell>
          <cell r="H602">
            <v>1111</v>
          </cell>
          <cell r="I602" t="str">
            <v>2300</v>
          </cell>
          <cell r="J602" t="str">
            <v>Ed Lvl (010 to 070)</v>
          </cell>
          <cell r="K602" t="str">
            <v>1</v>
          </cell>
          <cell r="L602" t="str">
            <v>13</v>
          </cell>
          <cell r="M602" t="str">
            <v>Y1</v>
          </cell>
          <cell r="N602" t="str">
            <v>JVAR500</v>
          </cell>
          <cell r="O602" t="str">
            <v/>
          </cell>
          <cell r="P602" t="str">
            <v>4</v>
          </cell>
          <cell r="Q602" t="str">
            <v>MNTH</v>
          </cell>
          <cell r="R602" t="str">
            <v>DCTA</v>
          </cell>
        </row>
        <row r="603">
          <cell r="B603" t="str">
            <v>3302</v>
          </cell>
          <cell r="C603">
            <v>201</v>
          </cell>
          <cell r="D603" t="str">
            <v>TEACHER, ELEMENTARY (.60 FTE)</v>
          </cell>
          <cell r="E603" t="str">
            <v>EXEMPT</v>
          </cell>
          <cell r="F603" t="str">
            <v>S</v>
          </cell>
          <cell r="G603">
            <v>184</v>
          </cell>
          <cell r="H603">
            <v>1111</v>
          </cell>
          <cell r="I603" t="str">
            <v>4302</v>
          </cell>
          <cell r="J603" t="str">
            <v>Ed Lvl (010 to 070)</v>
          </cell>
          <cell r="K603" t="str">
            <v>1</v>
          </cell>
          <cell r="L603" t="str">
            <v>13</v>
          </cell>
          <cell r="M603" t="str">
            <v>Y1</v>
          </cell>
          <cell r="N603" t="str">
            <v>JVAR600</v>
          </cell>
          <cell r="O603" t="str">
            <v/>
          </cell>
          <cell r="P603" t="str">
            <v>4</v>
          </cell>
          <cell r="Q603" t="str">
            <v>MNTH</v>
          </cell>
          <cell r="R603" t="str">
            <v>DCTA</v>
          </cell>
        </row>
        <row r="604">
          <cell r="B604" t="str">
            <v>3302</v>
          </cell>
          <cell r="C604">
            <v>201</v>
          </cell>
          <cell r="D604" t="str">
            <v>TEACHER, ELEMENTARY (.75 FTE)</v>
          </cell>
          <cell r="E604" t="str">
            <v>EXEMPT</v>
          </cell>
          <cell r="F604" t="str">
            <v>S</v>
          </cell>
          <cell r="G604">
            <v>184</v>
          </cell>
          <cell r="H604">
            <v>1111</v>
          </cell>
          <cell r="I604" t="str">
            <v>4301</v>
          </cell>
          <cell r="J604" t="str">
            <v>Ed Lvl (010 to 070)</v>
          </cell>
          <cell r="K604" t="str">
            <v>1</v>
          </cell>
          <cell r="L604" t="str">
            <v>13</v>
          </cell>
          <cell r="M604" t="str">
            <v>Y1</v>
          </cell>
          <cell r="N604" t="str">
            <v>JVAR750</v>
          </cell>
          <cell r="O604" t="str">
            <v/>
          </cell>
          <cell r="P604" t="str">
            <v>4</v>
          </cell>
          <cell r="Q604" t="str">
            <v>MNTH</v>
          </cell>
          <cell r="R604" t="str">
            <v>DCTA</v>
          </cell>
        </row>
        <row r="605">
          <cell r="B605" t="str">
            <v>3302</v>
          </cell>
          <cell r="C605">
            <v>201</v>
          </cell>
          <cell r="D605" t="str">
            <v>TEACHER, ELEMENTARY (.80 FTE)</v>
          </cell>
          <cell r="E605" t="str">
            <v>EXEMPT</v>
          </cell>
          <cell r="F605" t="str">
            <v>S</v>
          </cell>
          <cell r="G605">
            <v>184</v>
          </cell>
          <cell r="H605">
            <v>1111</v>
          </cell>
          <cell r="I605" t="str">
            <v>4300</v>
          </cell>
          <cell r="J605" t="str">
            <v>Ed Lvl (010 to 070)</v>
          </cell>
          <cell r="K605" t="str">
            <v>1</v>
          </cell>
          <cell r="L605" t="str">
            <v>13</v>
          </cell>
          <cell r="M605" t="str">
            <v>Y1</v>
          </cell>
          <cell r="N605" t="str">
            <v>JVAR800</v>
          </cell>
          <cell r="O605" t="str">
            <v/>
          </cell>
          <cell r="P605" t="str">
            <v>4</v>
          </cell>
          <cell r="Q605" t="str">
            <v>MNTH</v>
          </cell>
          <cell r="R605" t="str">
            <v>DCTA</v>
          </cell>
        </row>
        <row r="606">
          <cell r="B606" t="str">
            <v>3302</v>
          </cell>
          <cell r="C606">
            <v>201</v>
          </cell>
          <cell r="D606" t="str">
            <v>TEACHER, ELEMENTARY (JOB SHARE)</v>
          </cell>
          <cell r="E606" t="str">
            <v>EXEMPT</v>
          </cell>
          <cell r="F606" t="str">
            <v>S</v>
          </cell>
          <cell r="G606">
            <v>184</v>
          </cell>
          <cell r="H606">
            <v>1111</v>
          </cell>
          <cell r="I606" t="str">
            <v>2300</v>
          </cell>
          <cell r="J606" t="str">
            <v>Ed Lvl (010 to 070)</v>
          </cell>
          <cell r="K606" t="str">
            <v>1</v>
          </cell>
          <cell r="L606" t="str">
            <v>13</v>
          </cell>
          <cell r="M606" t="str">
            <v>Y1</v>
          </cell>
          <cell r="N606" t="str">
            <v>JSHARE</v>
          </cell>
          <cell r="O606" t="str">
            <v/>
          </cell>
          <cell r="P606" t="str">
            <v>4</v>
          </cell>
          <cell r="Q606" t="str">
            <v>MNTH</v>
          </cell>
          <cell r="R606" t="str">
            <v>DCTA</v>
          </cell>
        </row>
        <row r="607">
          <cell r="B607" t="str">
            <v>3303</v>
          </cell>
          <cell r="C607">
            <v>201</v>
          </cell>
          <cell r="D607" t="str">
            <v>TEACHER ELEMENTARY PT APPT</v>
          </cell>
          <cell r="E607" t="str">
            <v>EXEMPT</v>
          </cell>
          <cell r="F607" t="str">
            <v>S</v>
          </cell>
          <cell r="G607">
            <v>181</v>
          </cell>
          <cell r="H607">
            <v>1111</v>
          </cell>
          <cell r="I607" t="str">
            <v>2300</v>
          </cell>
          <cell r="J607" t="str">
            <v>Ed Lvl (010 to 070)</v>
          </cell>
          <cell r="K607" t="str">
            <v>1</v>
          </cell>
          <cell r="L607" t="str">
            <v>13</v>
          </cell>
          <cell r="M607" t="str">
            <v>N</v>
          </cell>
          <cell r="N607" t="str">
            <v>JPTIME</v>
          </cell>
          <cell r="O607" t="str">
            <v/>
          </cell>
          <cell r="P607" t="str">
            <v>4</v>
          </cell>
          <cell r="Q607" t="str">
            <v>MNTH</v>
          </cell>
          <cell r="R607" t="str">
            <v>DCTA</v>
          </cell>
        </row>
        <row r="608">
          <cell r="B608" t="str">
            <v>3304</v>
          </cell>
          <cell r="C608">
            <v>201</v>
          </cell>
          <cell r="D608" t="str">
            <v>TEACHER, HRLY   (REGULAR PAY RATE)</v>
          </cell>
          <cell r="E608" t="str">
            <v>EXEMPT</v>
          </cell>
          <cell r="F608" t="str">
            <v>H</v>
          </cell>
          <cell r="G608">
            <v>0</v>
          </cell>
          <cell r="H608">
            <v>1111</v>
          </cell>
          <cell r="I608" t="str">
            <v>0150R</v>
          </cell>
          <cell r="J608" t="str">
            <v>010</v>
          </cell>
          <cell r="K608" t="str">
            <v/>
          </cell>
          <cell r="L608" t="str">
            <v/>
          </cell>
          <cell r="M608" t="str">
            <v>Y1</v>
          </cell>
          <cell r="N608" t="str">
            <v/>
          </cell>
          <cell r="O608" t="str">
            <v/>
          </cell>
          <cell r="P608" t="str">
            <v>4</v>
          </cell>
          <cell r="Q608" t="str">
            <v>MEHP</v>
          </cell>
          <cell r="R608" t="str">
            <v>NONE</v>
          </cell>
        </row>
        <row r="609">
          <cell r="B609" t="str">
            <v>3304</v>
          </cell>
          <cell r="C609">
            <v>201</v>
          </cell>
          <cell r="D609" t="str">
            <v>TEACHER, HRLY   (TRAINING PAY RATE)</v>
          </cell>
          <cell r="E609" t="str">
            <v>EXEMPT</v>
          </cell>
          <cell r="F609" t="str">
            <v>H</v>
          </cell>
          <cell r="G609">
            <v>0</v>
          </cell>
          <cell r="H609">
            <v>1111</v>
          </cell>
          <cell r="I609" t="str">
            <v>0150R</v>
          </cell>
          <cell r="J609" t="str">
            <v>020</v>
          </cell>
          <cell r="K609" t="str">
            <v/>
          </cell>
          <cell r="L609" t="str">
            <v/>
          </cell>
          <cell r="M609" t="str">
            <v>Y1</v>
          </cell>
          <cell r="N609" t="str">
            <v/>
          </cell>
          <cell r="O609" t="str">
            <v/>
          </cell>
          <cell r="P609" t="str">
            <v>4</v>
          </cell>
          <cell r="Q609" t="str">
            <v>MEHP</v>
          </cell>
          <cell r="R609" t="str">
            <v>NONE</v>
          </cell>
        </row>
        <row r="610">
          <cell r="B610" t="str">
            <v>3305</v>
          </cell>
          <cell r="C610">
            <v>218</v>
          </cell>
          <cell r="D610" t="str">
            <v>TEACHER ON SPECIAL ASSGNMT</v>
          </cell>
          <cell r="E610" t="str">
            <v>EXEMPT</v>
          </cell>
          <cell r="F610" t="str">
            <v>S</v>
          </cell>
          <cell r="G610">
            <v>184</v>
          </cell>
          <cell r="H610">
            <v>1111</v>
          </cell>
          <cell r="I610" t="str">
            <v>1300</v>
          </cell>
          <cell r="J610" t="str">
            <v>Ed Lvl (010 to 070)</v>
          </cell>
          <cell r="K610" t="str">
            <v>1</v>
          </cell>
          <cell r="L610" t="str">
            <v>13</v>
          </cell>
          <cell r="M610" t="str">
            <v>Y1</v>
          </cell>
          <cell r="N610" t="str">
            <v/>
          </cell>
          <cell r="O610" t="str">
            <v/>
          </cell>
          <cell r="P610" t="str">
            <v>4</v>
          </cell>
          <cell r="Q610" t="str">
            <v>MNTH</v>
          </cell>
          <cell r="R610" t="str">
            <v>DCTA</v>
          </cell>
        </row>
        <row r="611">
          <cell r="B611" t="str">
            <v>3305</v>
          </cell>
          <cell r="C611">
            <v>218</v>
          </cell>
          <cell r="D611" t="str">
            <v>TEACHER ON SPECIAL ASSGNMT (.25 FTE)</v>
          </cell>
          <cell r="E611" t="str">
            <v>EXEMPT</v>
          </cell>
          <cell r="F611" t="str">
            <v>S</v>
          </cell>
          <cell r="G611">
            <v>184</v>
          </cell>
          <cell r="H611">
            <v>1111</v>
          </cell>
          <cell r="I611" t="str">
            <v>4304</v>
          </cell>
          <cell r="J611" t="str">
            <v>Ed Lvl (010 to 070)</v>
          </cell>
          <cell r="K611" t="str">
            <v>1</v>
          </cell>
          <cell r="L611" t="str">
            <v>13</v>
          </cell>
          <cell r="M611" t="str">
            <v>Y1</v>
          </cell>
          <cell r="N611" t="str">
            <v>JVAR250</v>
          </cell>
          <cell r="O611" t="str">
            <v/>
          </cell>
          <cell r="P611" t="str">
            <v>4</v>
          </cell>
          <cell r="Q611" t="str">
            <v>MNTH</v>
          </cell>
          <cell r="R611" t="str">
            <v>DCTA</v>
          </cell>
        </row>
        <row r="612">
          <cell r="B612" t="str">
            <v>3305</v>
          </cell>
          <cell r="C612">
            <v>218</v>
          </cell>
          <cell r="D612" t="str">
            <v>TEACHER ON SPECIAL ASSGNMT (.40 FTE)</v>
          </cell>
          <cell r="E612" t="str">
            <v>EXEMPT</v>
          </cell>
          <cell r="F612" t="str">
            <v>S</v>
          </cell>
          <cell r="G612">
            <v>184</v>
          </cell>
          <cell r="H612">
            <v>1111</v>
          </cell>
          <cell r="I612" t="str">
            <v>4303</v>
          </cell>
          <cell r="J612" t="str">
            <v>Ed Lvl (010 to 070)</v>
          </cell>
          <cell r="K612" t="str">
            <v>1</v>
          </cell>
          <cell r="L612" t="str">
            <v>13</v>
          </cell>
          <cell r="M612" t="str">
            <v>Y1</v>
          </cell>
          <cell r="N612" t="str">
            <v>JVAR400</v>
          </cell>
          <cell r="O612" t="str">
            <v/>
          </cell>
          <cell r="P612" t="str">
            <v>4</v>
          </cell>
          <cell r="Q612" t="str">
            <v>MNTH</v>
          </cell>
          <cell r="R612" t="str">
            <v>DCTA</v>
          </cell>
        </row>
        <row r="613">
          <cell r="B613" t="str">
            <v>3305</v>
          </cell>
          <cell r="C613">
            <v>218</v>
          </cell>
          <cell r="D613" t="str">
            <v>TEACHER ON SPECIAL ASSGNMT (.50 FTE)</v>
          </cell>
          <cell r="E613" t="str">
            <v>EXEMPT</v>
          </cell>
          <cell r="F613" t="str">
            <v>S</v>
          </cell>
          <cell r="G613">
            <v>184</v>
          </cell>
          <cell r="H613">
            <v>1111</v>
          </cell>
          <cell r="I613" t="str">
            <v>2300</v>
          </cell>
          <cell r="J613" t="str">
            <v>Ed Lvl (010 to 070)</v>
          </cell>
          <cell r="K613" t="str">
            <v>1</v>
          </cell>
          <cell r="L613" t="str">
            <v>13</v>
          </cell>
          <cell r="M613" t="str">
            <v>Y1</v>
          </cell>
          <cell r="N613" t="str">
            <v>JVAR500</v>
          </cell>
          <cell r="O613" t="str">
            <v/>
          </cell>
          <cell r="P613" t="str">
            <v>4</v>
          </cell>
          <cell r="Q613" t="str">
            <v>MNTH</v>
          </cell>
          <cell r="R613" t="str">
            <v>DCTA</v>
          </cell>
        </row>
        <row r="614">
          <cell r="B614" t="str">
            <v>3305</v>
          </cell>
          <cell r="C614">
            <v>218</v>
          </cell>
          <cell r="D614" t="str">
            <v>TEACHER ON SPECIAL ASSGNMT (.60 FTE)</v>
          </cell>
          <cell r="E614" t="str">
            <v>EXEMPT</v>
          </cell>
          <cell r="F614" t="str">
            <v>S</v>
          </cell>
          <cell r="G614">
            <v>184</v>
          </cell>
          <cell r="H614">
            <v>1111</v>
          </cell>
          <cell r="I614" t="str">
            <v>4302</v>
          </cell>
          <cell r="J614" t="str">
            <v>Ed Lvl (010 to 070)</v>
          </cell>
          <cell r="K614" t="str">
            <v>1</v>
          </cell>
          <cell r="L614" t="str">
            <v>13</v>
          </cell>
          <cell r="M614" t="str">
            <v>Y1</v>
          </cell>
          <cell r="N614" t="str">
            <v>JVAR600</v>
          </cell>
          <cell r="O614" t="str">
            <v/>
          </cell>
          <cell r="P614" t="str">
            <v>4</v>
          </cell>
          <cell r="Q614" t="str">
            <v>MNTH</v>
          </cell>
          <cell r="R614" t="str">
            <v>DCTA</v>
          </cell>
        </row>
        <row r="615">
          <cell r="B615" t="str">
            <v>3305</v>
          </cell>
          <cell r="C615">
            <v>218</v>
          </cell>
          <cell r="D615" t="str">
            <v>TEACHER ON SPECIAL ASSGNMT (.75 FTE)</v>
          </cell>
          <cell r="E615" t="str">
            <v>EXEMPT</v>
          </cell>
          <cell r="F615" t="str">
            <v>S</v>
          </cell>
          <cell r="G615">
            <v>184</v>
          </cell>
          <cell r="H615">
            <v>1111</v>
          </cell>
          <cell r="I615" t="str">
            <v>4301</v>
          </cell>
          <cell r="J615" t="str">
            <v>Ed Lvl (010 to 070)</v>
          </cell>
          <cell r="K615" t="str">
            <v>1</v>
          </cell>
          <cell r="L615" t="str">
            <v>13</v>
          </cell>
          <cell r="M615" t="str">
            <v>Y1</v>
          </cell>
          <cell r="N615" t="str">
            <v>JVAR750</v>
          </cell>
          <cell r="O615" t="str">
            <v/>
          </cell>
          <cell r="P615" t="str">
            <v>4</v>
          </cell>
          <cell r="Q615" t="str">
            <v>MNTH</v>
          </cell>
          <cell r="R615" t="str">
            <v>DCTA</v>
          </cell>
        </row>
        <row r="616">
          <cell r="B616" t="str">
            <v>3305</v>
          </cell>
          <cell r="C616">
            <v>218</v>
          </cell>
          <cell r="D616" t="str">
            <v>TEACHER ON SPECIAL ASSGNMT (.80 FTE)</v>
          </cell>
          <cell r="E616" t="str">
            <v>EXEMPT</v>
          </cell>
          <cell r="F616" t="str">
            <v>S</v>
          </cell>
          <cell r="G616">
            <v>184</v>
          </cell>
          <cell r="H616">
            <v>1111</v>
          </cell>
          <cell r="I616" t="str">
            <v>4300</v>
          </cell>
          <cell r="J616" t="str">
            <v>Ed Lvl (010 to 070)</v>
          </cell>
          <cell r="K616" t="str">
            <v>1</v>
          </cell>
          <cell r="L616" t="str">
            <v>13</v>
          </cell>
          <cell r="M616" t="str">
            <v>Y1</v>
          </cell>
          <cell r="N616" t="str">
            <v>JVAR800</v>
          </cell>
          <cell r="O616" t="str">
            <v/>
          </cell>
          <cell r="P616" t="str">
            <v>4</v>
          </cell>
          <cell r="Q616" t="str">
            <v>MNTH</v>
          </cell>
          <cell r="R616" t="str">
            <v>DCTA</v>
          </cell>
        </row>
        <row r="617">
          <cell r="B617" t="str">
            <v>3305</v>
          </cell>
          <cell r="C617">
            <v>218</v>
          </cell>
          <cell r="D617" t="str">
            <v>TEACHER ON SPECIAL ASSGNMT (JOB SHARE)</v>
          </cell>
          <cell r="E617" t="str">
            <v>EXEMPT</v>
          </cell>
          <cell r="F617" t="str">
            <v>S</v>
          </cell>
          <cell r="G617">
            <v>184</v>
          </cell>
          <cell r="H617">
            <v>1111</v>
          </cell>
          <cell r="I617" t="str">
            <v>2300</v>
          </cell>
          <cell r="J617" t="str">
            <v>Ed Lvl (010 to 070)</v>
          </cell>
          <cell r="K617" t="str">
            <v>1</v>
          </cell>
          <cell r="L617" t="str">
            <v>13</v>
          </cell>
          <cell r="M617" t="str">
            <v>Y1</v>
          </cell>
          <cell r="N617" t="str">
            <v>JSHARE</v>
          </cell>
          <cell r="O617" t="str">
            <v/>
          </cell>
          <cell r="P617" t="str">
            <v>4</v>
          </cell>
          <cell r="Q617" t="str">
            <v>MNTH</v>
          </cell>
          <cell r="R617" t="str">
            <v>DCTA</v>
          </cell>
        </row>
        <row r="618">
          <cell r="B618" t="str">
            <v>3306</v>
          </cell>
          <cell r="C618">
            <v>216</v>
          </cell>
          <cell r="D618" t="str">
            <v>TEACHER, LIBRARIAN ELEM</v>
          </cell>
          <cell r="E618" t="str">
            <v>EXEMPT</v>
          </cell>
          <cell r="F618" t="str">
            <v>S</v>
          </cell>
          <cell r="G618">
            <v>184</v>
          </cell>
          <cell r="H618">
            <v>1111</v>
          </cell>
          <cell r="I618" t="str">
            <v>1300</v>
          </cell>
          <cell r="J618" t="str">
            <v>Ed Lvl (010 to 070)</v>
          </cell>
          <cell r="K618" t="str">
            <v>1</v>
          </cell>
          <cell r="L618" t="str">
            <v>13</v>
          </cell>
          <cell r="M618" t="str">
            <v>Y1</v>
          </cell>
          <cell r="N618" t="str">
            <v/>
          </cell>
          <cell r="O618" t="str">
            <v/>
          </cell>
          <cell r="P618" t="str">
            <v>4</v>
          </cell>
          <cell r="Q618" t="str">
            <v>MNTH</v>
          </cell>
          <cell r="R618" t="str">
            <v>DCTA</v>
          </cell>
        </row>
        <row r="619">
          <cell r="B619" t="str">
            <v>3306</v>
          </cell>
          <cell r="C619">
            <v>216</v>
          </cell>
          <cell r="D619" t="str">
            <v>TEACHER, LIBRARIAN ELEM (.25 FTE)</v>
          </cell>
          <cell r="E619" t="str">
            <v>EXEMPT</v>
          </cell>
          <cell r="F619" t="str">
            <v>S</v>
          </cell>
          <cell r="G619">
            <v>184</v>
          </cell>
          <cell r="H619">
            <v>1111</v>
          </cell>
          <cell r="I619" t="str">
            <v>4304</v>
          </cell>
          <cell r="J619" t="str">
            <v>Ed Lvl (010 to 070)</v>
          </cell>
          <cell r="K619" t="str">
            <v>1</v>
          </cell>
          <cell r="L619" t="str">
            <v>13</v>
          </cell>
          <cell r="M619" t="str">
            <v>Y1</v>
          </cell>
          <cell r="N619" t="str">
            <v>JVAR250</v>
          </cell>
          <cell r="O619" t="str">
            <v/>
          </cell>
          <cell r="P619" t="str">
            <v>4</v>
          </cell>
          <cell r="Q619" t="str">
            <v>MNTH</v>
          </cell>
          <cell r="R619" t="str">
            <v>DCTA</v>
          </cell>
        </row>
        <row r="620">
          <cell r="B620" t="str">
            <v>3306</v>
          </cell>
          <cell r="C620">
            <v>216</v>
          </cell>
          <cell r="D620" t="str">
            <v>TEACHER, LIBRARIAN ELEM (.40 FTE)</v>
          </cell>
          <cell r="E620" t="str">
            <v>EXEMPT</v>
          </cell>
          <cell r="F620" t="str">
            <v>S</v>
          </cell>
          <cell r="G620">
            <v>184</v>
          </cell>
          <cell r="H620">
            <v>1111</v>
          </cell>
          <cell r="I620" t="str">
            <v>4303</v>
          </cell>
          <cell r="J620" t="str">
            <v>Ed Lvl (010 to 070)</v>
          </cell>
          <cell r="K620" t="str">
            <v>1</v>
          </cell>
          <cell r="L620" t="str">
            <v>13</v>
          </cell>
          <cell r="M620" t="str">
            <v>Y1</v>
          </cell>
          <cell r="N620" t="str">
            <v>JVAR400</v>
          </cell>
          <cell r="O620" t="str">
            <v/>
          </cell>
          <cell r="P620" t="str">
            <v>4</v>
          </cell>
          <cell r="Q620" t="str">
            <v>MNTH</v>
          </cell>
          <cell r="R620" t="str">
            <v>DCTA</v>
          </cell>
        </row>
        <row r="621">
          <cell r="B621" t="str">
            <v>3306</v>
          </cell>
          <cell r="C621">
            <v>216</v>
          </cell>
          <cell r="D621" t="str">
            <v>TEACHER, LIBRARIAN ELEM (.50 FTE)</v>
          </cell>
          <cell r="E621" t="str">
            <v>EXEMPT</v>
          </cell>
          <cell r="F621" t="str">
            <v>S</v>
          </cell>
          <cell r="G621">
            <v>184</v>
          </cell>
          <cell r="H621">
            <v>1111</v>
          </cell>
          <cell r="I621" t="str">
            <v>2300</v>
          </cell>
          <cell r="J621" t="str">
            <v>Ed Lvl (010 to 070)</v>
          </cell>
          <cell r="K621" t="str">
            <v>1</v>
          </cell>
          <cell r="L621" t="str">
            <v>13</v>
          </cell>
          <cell r="M621" t="str">
            <v>Y1</v>
          </cell>
          <cell r="N621" t="str">
            <v>JVAR500</v>
          </cell>
          <cell r="O621" t="str">
            <v/>
          </cell>
          <cell r="P621" t="str">
            <v>4</v>
          </cell>
          <cell r="Q621" t="str">
            <v>MNTH</v>
          </cell>
          <cell r="R621" t="str">
            <v>DCTA</v>
          </cell>
        </row>
        <row r="622">
          <cell r="B622" t="str">
            <v>3306</v>
          </cell>
          <cell r="C622">
            <v>216</v>
          </cell>
          <cell r="D622" t="str">
            <v>TEACHER, LIBRARIAN ELEM (.60 FTE)</v>
          </cell>
          <cell r="E622" t="str">
            <v>EXEMPT</v>
          </cell>
          <cell r="F622" t="str">
            <v>S</v>
          </cell>
          <cell r="G622">
            <v>184</v>
          </cell>
          <cell r="H622">
            <v>1111</v>
          </cell>
          <cell r="I622" t="str">
            <v>4302</v>
          </cell>
          <cell r="J622" t="str">
            <v>Ed Lvl (010 to 070)</v>
          </cell>
          <cell r="K622" t="str">
            <v>1</v>
          </cell>
          <cell r="L622" t="str">
            <v>13</v>
          </cell>
          <cell r="M622" t="str">
            <v>Y1</v>
          </cell>
          <cell r="N622" t="str">
            <v>JVAR600</v>
          </cell>
          <cell r="O622" t="str">
            <v/>
          </cell>
          <cell r="P622" t="str">
            <v>4</v>
          </cell>
          <cell r="Q622" t="str">
            <v>MNTH</v>
          </cell>
          <cell r="R622" t="str">
            <v>DCTA</v>
          </cell>
        </row>
        <row r="623">
          <cell r="B623" t="str">
            <v>3306</v>
          </cell>
          <cell r="C623">
            <v>216</v>
          </cell>
          <cell r="D623" t="str">
            <v>TEACHER, LIBRARIAN ELEM (.75 FTE)</v>
          </cell>
          <cell r="E623" t="str">
            <v>EXEMPT</v>
          </cell>
          <cell r="F623" t="str">
            <v>S</v>
          </cell>
          <cell r="G623">
            <v>184</v>
          </cell>
          <cell r="H623">
            <v>1111</v>
          </cell>
          <cell r="I623" t="str">
            <v>4301</v>
          </cell>
          <cell r="J623" t="str">
            <v>Ed Lvl (010 to 070)</v>
          </cell>
          <cell r="K623" t="str">
            <v>1</v>
          </cell>
          <cell r="L623" t="str">
            <v>13</v>
          </cell>
          <cell r="M623" t="str">
            <v>Y1</v>
          </cell>
          <cell r="N623" t="str">
            <v>JVAR750</v>
          </cell>
          <cell r="O623" t="str">
            <v/>
          </cell>
          <cell r="P623" t="str">
            <v>4</v>
          </cell>
          <cell r="Q623" t="str">
            <v>MNTH</v>
          </cell>
          <cell r="R623" t="str">
            <v>DCTA</v>
          </cell>
        </row>
        <row r="624">
          <cell r="B624" t="str">
            <v>3306</v>
          </cell>
          <cell r="C624">
            <v>216</v>
          </cell>
          <cell r="D624" t="str">
            <v>TEACHER, LIBRARIAN ELEM (.80 FTE)</v>
          </cell>
          <cell r="E624" t="str">
            <v>EXEMPT</v>
          </cell>
          <cell r="F624" t="str">
            <v>S</v>
          </cell>
          <cell r="G624">
            <v>184</v>
          </cell>
          <cell r="H624">
            <v>1111</v>
          </cell>
          <cell r="I624" t="str">
            <v>4300</v>
          </cell>
          <cell r="J624" t="str">
            <v>Ed Lvl (010 to 070)</v>
          </cell>
          <cell r="K624" t="str">
            <v>1</v>
          </cell>
          <cell r="L624" t="str">
            <v>13</v>
          </cell>
          <cell r="M624" t="str">
            <v>Y1</v>
          </cell>
          <cell r="N624" t="str">
            <v>JVAR800</v>
          </cell>
          <cell r="O624" t="str">
            <v/>
          </cell>
          <cell r="P624" t="str">
            <v>4</v>
          </cell>
          <cell r="Q624" t="str">
            <v>MNTH</v>
          </cell>
          <cell r="R624" t="str">
            <v>DCTA</v>
          </cell>
        </row>
        <row r="625">
          <cell r="B625" t="str">
            <v>3306</v>
          </cell>
          <cell r="C625">
            <v>216</v>
          </cell>
          <cell r="D625" t="str">
            <v>TEACHER, LIBRARIAN ELEM (JOB SHARE)</v>
          </cell>
          <cell r="E625" t="str">
            <v>EXEMPT</v>
          </cell>
          <cell r="F625" t="str">
            <v>S</v>
          </cell>
          <cell r="G625">
            <v>184</v>
          </cell>
          <cell r="H625">
            <v>1111</v>
          </cell>
          <cell r="I625" t="str">
            <v>2300</v>
          </cell>
          <cell r="J625" t="str">
            <v>Ed Lvl (010 to 070)</v>
          </cell>
          <cell r="K625" t="str">
            <v>1</v>
          </cell>
          <cell r="L625" t="str">
            <v>13</v>
          </cell>
          <cell r="M625" t="str">
            <v>Y1</v>
          </cell>
          <cell r="N625" t="str">
            <v>JSHARE</v>
          </cell>
          <cell r="O625" t="str">
            <v/>
          </cell>
          <cell r="P625" t="str">
            <v>4</v>
          </cell>
          <cell r="Q625" t="str">
            <v>MNTH</v>
          </cell>
          <cell r="R625" t="str">
            <v>DCTA</v>
          </cell>
        </row>
        <row r="626">
          <cell r="B626" t="str">
            <v>3307</v>
          </cell>
          <cell r="C626">
            <v>216</v>
          </cell>
          <cell r="D626" t="str">
            <v>TEACHER, LIBRARIAN M S</v>
          </cell>
          <cell r="E626" t="str">
            <v>EXEMPT</v>
          </cell>
          <cell r="F626" t="str">
            <v>S</v>
          </cell>
          <cell r="G626">
            <v>184</v>
          </cell>
          <cell r="H626">
            <v>1111</v>
          </cell>
          <cell r="I626" t="str">
            <v>1300</v>
          </cell>
          <cell r="J626" t="str">
            <v>Ed Lvl (010 to 070)</v>
          </cell>
          <cell r="K626" t="str">
            <v>1</v>
          </cell>
          <cell r="L626" t="str">
            <v>13</v>
          </cell>
          <cell r="M626" t="str">
            <v>Y1</v>
          </cell>
          <cell r="N626" t="str">
            <v/>
          </cell>
          <cell r="O626" t="str">
            <v/>
          </cell>
          <cell r="P626" t="str">
            <v>4</v>
          </cell>
          <cell r="Q626" t="str">
            <v>MNTH</v>
          </cell>
          <cell r="R626" t="str">
            <v>DCTA</v>
          </cell>
        </row>
        <row r="627">
          <cell r="B627" t="str">
            <v>3307</v>
          </cell>
          <cell r="C627">
            <v>216</v>
          </cell>
          <cell r="D627" t="str">
            <v>TEACHER, LIBRARIAN M S (.25 FTE)</v>
          </cell>
          <cell r="E627" t="str">
            <v>EXEMPT</v>
          </cell>
          <cell r="F627" t="str">
            <v>S</v>
          </cell>
          <cell r="G627">
            <v>184</v>
          </cell>
          <cell r="H627">
            <v>1111</v>
          </cell>
          <cell r="I627" t="str">
            <v>4304</v>
          </cell>
          <cell r="J627" t="str">
            <v>Ed Lvl (010 to 070)</v>
          </cell>
          <cell r="K627" t="str">
            <v>1</v>
          </cell>
          <cell r="L627" t="str">
            <v>13</v>
          </cell>
          <cell r="M627" t="str">
            <v>Y1</v>
          </cell>
          <cell r="N627" t="str">
            <v>JVAR250</v>
          </cell>
          <cell r="O627" t="str">
            <v/>
          </cell>
          <cell r="P627" t="str">
            <v>4</v>
          </cell>
          <cell r="Q627" t="str">
            <v>MNTH</v>
          </cell>
          <cell r="R627" t="str">
            <v>DCTA</v>
          </cell>
        </row>
        <row r="628">
          <cell r="B628" t="str">
            <v>3307</v>
          </cell>
          <cell r="C628">
            <v>216</v>
          </cell>
          <cell r="D628" t="str">
            <v>TEACHER, LIBRARIAN M S (.40 FTE)</v>
          </cell>
          <cell r="E628" t="str">
            <v>EXEMPT</v>
          </cell>
          <cell r="F628" t="str">
            <v>S</v>
          </cell>
          <cell r="G628">
            <v>184</v>
          </cell>
          <cell r="H628">
            <v>1111</v>
          </cell>
          <cell r="I628" t="str">
            <v>4303</v>
          </cell>
          <cell r="J628" t="str">
            <v>Ed Lvl (010 to 070)</v>
          </cell>
          <cell r="K628" t="str">
            <v>1</v>
          </cell>
          <cell r="L628" t="str">
            <v>13</v>
          </cell>
          <cell r="M628" t="str">
            <v>Y1</v>
          </cell>
          <cell r="N628" t="str">
            <v>JVAR400</v>
          </cell>
          <cell r="O628" t="str">
            <v/>
          </cell>
          <cell r="P628" t="str">
            <v>4</v>
          </cell>
          <cell r="Q628" t="str">
            <v>MNTH</v>
          </cell>
          <cell r="R628" t="str">
            <v>DCTA</v>
          </cell>
        </row>
        <row r="629">
          <cell r="B629" t="str">
            <v>3307</v>
          </cell>
          <cell r="C629">
            <v>216</v>
          </cell>
          <cell r="D629" t="str">
            <v>TEACHER, LIBRARIAN M S (.50 FTE)</v>
          </cell>
          <cell r="E629" t="str">
            <v>EXEMPT</v>
          </cell>
          <cell r="F629" t="str">
            <v>S</v>
          </cell>
          <cell r="G629">
            <v>184</v>
          </cell>
          <cell r="H629">
            <v>1111</v>
          </cell>
          <cell r="I629" t="str">
            <v>2300</v>
          </cell>
          <cell r="J629" t="str">
            <v>Ed Lvl (010 to 070)</v>
          </cell>
          <cell r="K629" t="str">
            <v>1</v>
          </cell>
          <cell r="L629" t="str">
            <v>13</v>
          </cell>
          <cell r="M629" t="str">
            <v>Y1</v>
          </cell>
          <cell r="N629" t="str">
            <v>JVAR500</v>
          </cell>
          <cell r="O629" t="str">
            <v/>
          </cell>
          <cell r="P629" t="str">
            <v>4</v>
          </cell>
          <cell r="Q629" t="str">
            <v>MNTH</v>
          </cell>
          <cell r="R629" t="str">
            <v>DCTA</v>
          </cell>
        </row>
        <row r="630">
          <cell r="B630" t="str">
            <v>3307</v>
          </cell>
          <cell r="C630">
            <v>216</v>
          </cell>
          <cell r="D630" t="str">
            <v>TEACHER, LIBRARIAN M S (.60 FTE)</v>
          </cell>
          <cell r="E630" t="str">
            <v>EXEMPT</v>
          </cell>
          <cell r="F630" t="str">
            <v>S</v>
          </cell>
          <cell r="G630">
            <v>184</v>
          </cell>
          <cell r="H630">
            <v>1111</v>
          </cell>
          <cell r="I630" t="str">
            <v>4302</v>
          </cell>
          <cell r="J630" t="str">
            <v>Ed Lvl (010 to 070)</v>
          </cell>
          <cell r="K630" t="str">
            <v>1</v>
          </cell>
          <cell r="L630" t="str">
            <v>13</v>
          </cell>
          <cell r="M630" t="str">
            <v>Y1</v>
          </cell>
          <cell r="N630" t="str">
            <v>JVAR600</v>
          </cell>
          <cell r="O630" t="str">
            <v/>
          </cell>
          <cell r="P630" t="str">
            <v>4</v>
          </cell>
          <cell r="Q630" t="str">
            <v>MNTH</v>
          </cell>
          <cell r="R630" t="str">
            <v>DCTA</v>
          </cell>
        </row>
        <row r="631">
          <cell r="B631" t="str">
            <v>3307</v>
          </cell>
          <cell r="C631">
            <v>216</v>
          </cell>
          <cell r="D631" t="str">
            <v>TEACHER, LIBRARIAN M S (.75 FTE)</v>
          </cell>
          <cell r="E631" t="str">
            <v>EXEMPT</v>
          </cell>
          <cell r="F631" t="str">
            <v>S</v>
          </cell>
          <cell r="G631">
            <v>184</v>
          </cell>
          <cell r="H631">
            <v>1111</v>
          </cell>
          <cell r="I631" t="str">
            <v>4301</v>
          </cell>
          <cell r="J631" t="str">
            <v>Ed Lvl (010 to 070)</v>
          </cell>
          <cell r="K631" t="str">
            <v>1</v>
          </cell>
          <cell r="L631" t="str">
            <v>13</v>
          </cell>
          <cell r="M631" t="str">
            <v>Y1</v>
          </cell>
          <cell r="N631" t="str">
            <v>JVAR750</v>
          </cell>
          <cell r="O631" t="str">
            <v/>
          </cell>
          <cell r="P631" t="str">
            <v>4</v>
          </cell>
          <cell r="Q631" t="str">
            <v>MNTH</v>
          </cell>
          <cell r="R631" t="str">
            <v>DCTA</v>
          </cell>
        </row>
        <row r="632">
          <cell r="B632" t="str">
            <v>3307</v>
          </cell>
          <cell r="C632">
            <v>216</v>
          </cell>
          <cell r="D632" t="str">
            <v>TEACHER, LIBRARIAN M S (.80 FTE)</v>
          </cell>
          <cell r="E632" t="str">
            <v>EXEMPT</v>
          </cell>
          <cell r="F632" t="str">
            <v>S</v>
          </cell>
          <cell r="G632">
            <v>184</v>
          </cell>
          <cell r="H632">
            <v>1111</v>
          </cell>
          <cell r="I632" t="str">
            <v>4300</v>
          </cell>
          <cell r="J632" t="str">
            <v>Ed Lvl (010 to 070)</v>
          </cell>
          <cell r="K632" t="str">
            <v>1</v>
          </cell>
          <cell r="L632" t="str">
            <v>13</v>
          </cell>
          <cell r="M632" t="str">
            <v>Y1</v>
          </cell>
          <cell r="N632" t="str">
            <v>JVAR800</v>
          </cell>
          <cell r="O632" t="str">
            <v/>
          </cell>
          <cell r="P632" t="str">
            <v>4</v>
          </cell>
          <cell r="Q632" t="str">
            <v>MNTH</v>
          </cell>
          <cell r="R632" t="str">
            <v>DCTA</v>
          </cell>
        </row>
        <row r="633">
          <cell r="B633" t="str">
            <v>3307</v>
          </cell>
          <cell r="C633">
            <v>216</v>
          </cell>
          <cell r="D633" t="str">
            <v>TEACHER, LIBRARIAN M S (JOB SHARE)</v>
          </cell>
          <cell r="E633" t="str">
            <v>EXEMPT</v>
          </cell>
          <cell r="F633" t="str">
            <v>S</v>
          </cell>
          <cell r="G633">
            <v>184</v>
          </cell>
          <cell r="H633">
            <v>1111</v>
          </cell>
          <cell r="I633" t="str">
            <v>2300</v>
          </cell>
          <cell r="J633" t="str">
            <v>Ed Lvl (010 to 070)</v>
          </cell>
          <cell r="K633" t="str">
            <v>1</v>
          </cell>
          <cell r="L633" t="str">
            <v>13</v>
          </cell>
          <cell r="M633" t="str">
            <v>Y1</v>
          </cell>
          <cell r="N633" t="str">
            <v>JSHARE</v>
          </cell>
          <cell r="O633" t="str">
            <v/>
          </cell>
          <cell r="P633" t="str">
            <v>4</v>
          </cell>
          <cell r="Q633" t="str">
            <v>MNTH</v>
          </cell>
          <cell r="R633" t="str">
            <v>DCTA</v>
          </cell>
        </row>
        <row r="634">
          <cell r="B634" t="str">
            <v>3308</v>
          </cell>
          <cell r="C634">
            <v>216</v>
          </cell>
          <cell r="D634" t="str">
            <v>TEACHER, LIBRARIAN H S</v>
          </cell>
          <cell r="E634" t="str">
            <v>EXEMPT</v>
          </cell>
          <cell r="F634" t="str">
            <v>S</v>
          </cell>
          <cell r="G634">
            <v>184</v>
          </cell>
          <cell r="H634">
            <v>1111</v>
          </cell>
          <cell r="I634" t="str">
            <v>1300</v>
          </cell>
          <cell r="J634" t="str">
            <v>Ed Lvl (010 to 070)</v>
          </cell>
          <cell r="K634" t="str">
            <v>1</v>
          </cell>
          <cell r="L634" t="str">
            <v>13</v>
          </cell>
          <cell r="M634" t="str">
            <v>Y1</v>
          </cell>
          <cell r="N634" t="str">
            <v/>
          </cell>
          <cell r="O634" t="str">
            <v/>
          </cell>
          <cell r="P634" t="str">
            <v>4</v>
          </cell>
          <cell r="Q634" t="str">
            <v>MNTH</v>
          </cell>
          <cell r="R634" t="str">
            <v>DCTA</v>
          </cell>
        </row>
        <row r="635">
          <cell r="B635" t="str">
            <v>3308</v>
          </cell>
          <cell r="C635">
            <v>216</v>
          </cell>
          <cell r="D635" t="str">
            <v>TEACHER, LIBRARIAN H S (.25 FTE)</v>
          </cell>
          <cell r="E635" t="str">
            <v>EXEMPT</v>
          </cell>
          <cell r="F635" t="str">
            <v>S</v>
          </cell>
          <cell r="G635">
            <v>184</v>
          </cell>
          <cell r="H635">
            <v>1111</v>
          </cell>
          <cell r="I635" t="str">
            <v>4304</v>
          </cell>
          <cell r="J635" t="str">
            <v>Ed Lvl (010 to 070)</v>
          </cell>
          <cell r="K635" t="str">
            <v>1</v>
          </cell>
          <cell r="L635" t="str">
            <v>13</v>
          </cell>
          <cell r="M635" t="str">
            <v>Y1</v>
          </cell>
          <cell r="N635" t="str">
            <v>JVAR250</v>
          </cell>
          <cell r="O635" t="str">
            <v/>
          </cell>
          <cell r="P635" t="str">
            <v>4</v>
          </cell>
          <cell r="Q635" t="str">
            <v>MNTH</v>
          </cell>
          <cell r="R635" t="str">
            <v>DCTA</v>
          </cell>
        </row>
        <row r="636">
          <cell r="B636" t="str">
            <v>3308</v>
          </cell>
          <cell r="C636">
            <v>216</v>
          </cell>
          <cell r="D636" t="str">
            <v>TEACHER, LIBRARIAN H S (.40 FTE)</v>
          </cell>
          <cell r="E636" t="str">
            <v>EXEMPT</v>
          </cell>
          <cell r="F636" t="str">
            <v>S</v>
          </cell>
          <cell r="G636">
            <v>184</v>
          </cell>
          <cell r="H636">
            <v>1111</v>
          </cell>
          <cell r="I636" t="str">
            <v>4303</v>
          </cell>
          <cell r="J636" t="str">
            <v>Ed Lvl (010 to 070)</v>
          </cell>
          <cell r="K636" t="str">
            <v>1</v>
          </cell>
          <cell r="L636" t="str">
            <v>13</v>
          </cell>
          <cell r="M636" t="str">
            <v>Y1</v>
          </cell>
          <cell r="N636" t="str">
            <v>JVAR400</v>
          </cell>
          <cell r="O636" t="str">
            <v/>
          </cell>
          <cell r="P636" t="str">
            <v>4</v>
          </cell>
          <cell r="Q636" t="str">
            <v>MNTH</v>
          </cell>
          <cell r="R636" t="str">
            <v>DCTA</v>
          </cell>
        </row>
        <row r="637">
          <cell r="B637" t="str">
            <v>3308</v>
          </cell>
          <cell r="C637">
            <v>216</v>
          </cell>
          <cell r="D637" t="str">
            <v>TEACHER, LIBRARIAN H S (.50 FTE)</v>
          </cell>
          <cell r="E637" t="str">
            <v>EXEMPT</v>
          </cell>
          <cell r="F637" t="str">
            <v>S</v>
          </cell>
          <cell r="G637">
            <v>184</v>
          </cell>
          <cell r="H637">
            <v>1111</v>
          </cell>
          <cell r="I637" t="str">
            <v>2300</v>
          </cell>
          <cell r="J637" t="str">
            <v>Ed Lvl (010 to 070)</v>
          </cell>
          <cell r="K637" t="str">
            <v>1</v>
          </cell>
          <cell r="L637" t="str">
            <v>13</v>
          </cell>
          <cell r="M637" t="str">
            <v>Y1</v>
          </cell>
          <cell r="N637" t="str">
            <v>JVAR500</v>
          </cell>
          <cell r="O637" t="str">
            <v/>
          </cell>
          <cell r="P637" t="str">
            <v>4</v>
          </cell>
          <cell r="Q637" t="str">
            <v>MNTH</v>
          </cell>
          <cell r="R637" t="str">
            <v>DCTA</v>
          </cell>
        </row>
        <row r="638">
          <cell r="B638" t="str">
            <v>3308</v>
          </cell>
          <cell r="C638">
            <v>216</v>
          </cell>
          <cell r="D638" t="str">
            <v>TEACHER, LIBRARIAN H S (.60 FTE)</v>
          </cell>
          <cell r="E638" t="str">
            <v>EXEMPT</v>
          </cell>
          <cell r="F638" t="str">
            <v>S</v>
          </cell>
          <cell r="G638">
            <v>184</v>
          </cell>
          <cell r="H638">
            <v>1111</v>
          </cell>
          <cell r="I638" t="str">
            <v>4302</v>
          </cell>
          <cell r="J638" t="str">
            <v>Ed Lvl (010 to 070)</v>
          </cell>
          <cell r="K638" t="str">
            <v>1</v>
          </cell>
          <cell r="L638" t="str">
            <v>13</v>
          </cell>
          <cell r="M638" t="str">
            <v>Y1</v>
          </cell>
          <cell r="N638" t="str">
            <v>JVAR600</v>
          </cell>
          <cell r="O638" t="str">
            <v/>
          </cell>
          <cell r="P638" t="str">
            <v>4</v>
          </cell>
          <cell r="Q638" t="str">
            <v>MNTH</v>
          </cell>
          <cell r="R638" t="str">
            <v>DCTA</v>
          </cell>
        </row>
        <row r="639">
          <cell r="B639" t="str">
            <v>3308</v>
          </cell>
          <cell r="C639">
            <v>216</v>
          </cell>
          <cell r="D639" t="str">
            <v>TEACHER, LIBRARIAN H S (.75 FTE)</v>
          </cell>
          <cell r="E639" t="str">
            <v>EXEMPT</v>
          </cell>
          <cell r="F639" t="str">
            <v>S</v>
          </cell>
          <cell r="G639">
            <v>184</v>
          </cell>
          <cell r="H639">
            <v>1111</v>
          </cell>
          <cell r="I639" t="str">
            <v>4301</v>
          </cell>
          <cell r="J639" t="str">
            <v>Ed Lvl (010 to 070)</v>
          </cell>
          <cell r="K639" t="str">
            <v>1</v>
          </cell>
          <cell r="L639" t="str">
            <v>13</v>
          </cell>
          <cell r="M639" t="str">
            <v>Y1</v>
          </cell>
          <cell r="N639" t="str">
            <v>JVAR750</v>
          </cell>
          <cell r="O639" t="str">
            <v/>
          </cell>
          <cell r="P639" t="str">
            <v>4</v>
          </cell>
          <cell r="Q639" t="str">
            <v>MNTH</v>
          </cell>
          <cell r="R639" t="str">
            <v>DCTA</v>
          </cell>
        </row>
        <row r="640">
          <cell r="B640" t="str">
            <v>3308</v>
          </cell>
          <cell r="C640">
            <v>216</v>
          </cell>
          <cell r="D640" t="str">
            <v>TEACHER, LIBRARIAN H S (.80 FTE)</v>
          </cell>
          <cell r="E640" t="str">
            <v>EXEMPT</v>
          </cell>
          <cell r="F640" t="str">
            <v>S</v>
          </cell>
          <cell r="G640">
            <v>184</v>
          </cell>
          <cell r="H640">
            <v>1111</v>
          </cell>
          <cell r="I640" t="str">
            <v>4300</v>
          </cell>
          <cell r="J640" t="str">
            <v>Ed Lvl (010 to 070)</v>
          </cell>
          <cell r="K640" t="str">
            <v>1</v>
          </cell>
          <cell r="L640" t="str">
            <v>13</v>
          </cell>
          <cell r="M640" t="str">
            <v>Y1</v>
          </cell>
          <cell r="N640" t="str">
            <v>JVAR800</v>
          </cell>
          <cell r="O640" t="str">
            <v/>
          </cell>
          <cell r="P640" t="str">
            <v>4</v>
          </cell>
          <cell r="Q640" t="str">
            <v>MNTH</v>
          </cell>
          <cell r="R640" t="str">
            <v>DCTA</v>
          </cell>
        </row>
        <row r="641">
          <cell r="B641" t="str">
            <v>3308</v>
          </cell>
          <cell r="C641">
            <v>216</v>
          </cell>
          <cell r="D641" t="str">
            <v>TEACHER, LIBRARIAN H S (JOB SHARE)</v>
          </cell>
          <cell r="E641" t="str">
            <v>EXEMPT</v>
          </cell>
          <cell r="F641" t="str">
            <v>S</v>
          </cell>
          <cell r="G641">
            <v>184</v>
          </cell>
          <cell r="H641">
            <v>1111</v>
          </cell>
          <cell r="I641" t="str">
            <v>2300</v>
          </cell>
          <cell r="J641" t="str">
            <v>Ed Lvl (010 to 070)</v>
          </cell>
          <cell r="K641" t="str">
            <v>1</v>
          </cell>
          <cell r="L641" t="str">
            <v>13</v>
          </cell>
          <cell r="M641" t="str">
            <v>Y1</v>
          </cell>
          <cell r="N641" t="str">
            <v>JSHARE</v>
          </cell>
          <cell r="O641" t="str">
            <v/>
          </cell>
          <cell r="P641" t="str">
            <v>4</v>
          </cell>
          <cell r="Q641" t="str">
            <v>MNTH</v>
          </cell>
          <cell r="R641" t="str">
            <v>DCTA</v>
          </cell>
        </row>
        <row r="642">
          <cell r="B642" t="str">
            <v>3310</v>
          </cell>
          <cell r="C642">
            <v>219</v>
          </cell>
          <cell r="D642" t="str">
            <v>TEACHER, SUMMER INTERN</v>
          </cell>
          <cell r="E642" t="str">
            <v>EXEMPT</v>
          </cell>
          <cell r="F642" t="str">
            <v>H</v>
          </cell>
          <cell r="G642">
            <v>0</v>
          </cell>
          <cell r="H642">
            <v>1111</v>
          </cell>
          <cell r="I642" t="str">
            <v>0520R</v>
          </cell>
          <cell r="J642" t="str">
            <v>010</v>
          </cell>
          <cell r="K642" t="str">
            <v/>
          </cell>
          <cell r="L642" t="str">
            <v/>
          </cell>
          <cell r="M642" t="str">
            <v>Y1</v>
          </cell>
          <cell r="N642" t="str">
            <v/>
          </cell>
          <cell r="O642" t="str">
            <v/>
          </cell>
          <cell r="P642" t="str">
            <v>4</v>
          </cell>
          <cell r="Q642" t="str">
            <v>MEHP</v>
          </cell>
          <cell r="R642" t="str">
            <v>NONE</v>
          </cell>
        </row>
        <row r="643">
          <cell r="B643" t="str">
            <v>3311</v>
          </cell>
          <cell r="C643">
            <v>0</v>
          </cell>
          <cell r="D643" t="str">
            <v>TEACHER, SUMMER SCHOOL</v>
          </cell>
          <cell r="E643" t="str">
            <v>EXEMPT</v>
          </cell>
          <cell r="F643" t="str">
            <v>H</v>
          </cell>
          <cell r="G643">
            <v>0</v>
          </cell>
          <cell r="H643">
            <v>1111</v>
          </cell>
          <cell r="I643" t="str">
            <v>0150R</v>
          </cell>
          <cell r="J643" t="str">
            <v>020</v>
          </cell>
          <cell r="K643" t="str">
            <v/>
          </cell>
          <cell r="L643" t="str">
            <v/>
          </cell>
          <cell r="M643" t="str">
            <v>Y1</v>
          </cell>
          <cell r="N643" t="str">
            <v/>
          </cell>
          <cell r="O643" t="str">
            <v/>
          </cell>
          <cell r="P643" t="str">
            <v>4</v>
          </cell>
          <cell r="Q643" t="str">
            <v>MEHP</v>
          </cell>
          <cell r="R643" t="str">
            <v>NONE</v>
          </cell>
        </row>
        <row r="644">
          <cell r="B644" t="str">
            <v>3312</v>
          </cell>
          <cell r="C644">
            <v>201</v>
          </cell>
          <cell r="D644" t="str">
            <v>TEACHER, ADULT VOC EDUC</v>
          </cell>
          <cell r="E644" t="str">
            <v>EXEMPT</v>
          </cell>
          <cell r="F644" t="str">
            <v>S</v>
          </cell>
          <cell r="G644">
            <v>190</v>
          </cell>
          <cell r="H644">
            <v>1111</v>
          </cell>
          <cell r="I644" t="str">
            <v>1350</v>
          </cell>
          <cell r="J644" t="str">
            <v>Ed Lvl (010 to 050)</v>
          </cell>
          <cell r="K644" t="str">
            <v>1</v>
          </cell>
          <cell r="L644" t="str">
            <v>14</v>
          </cell>
          <cell r="M644" t="str">
            <v>Y1</v>
          </cell>
          <cell r="N644" t="str">
            <v/>
          </cell>
          <cell r="O644" t="str">
            <v/>
          </cell>
          <cell r="P644" t="str">
            <v>4</v>
          </cell>
          <cell r="Q644" t="str">
            <v>MNTH</v>
          </cell>
          <cell r="R644" t="str">
            <v>VCTF</v>
          </cell>
        </row>
        <row r="645">
          <cell r="B645" t="str">
            <v>3313</v>
          </cell>
          <cell r="C645">
            <v>201</v>
          </cell>
          <cell r="D645" t="str">
            <v>TEACHER, LONG TERM SUB ELEM</v>
          </cell>
          <cell r="E645" t="str">
            <v>EXEMPT</v>
          </cell>
          <cell r="F645" t="str">
            <v>H</v>
          </cell>
          <cell r="G645">
            <v>0</v>
          </cell>
          <cell r="H645">
            <v>1111</v>
          </cell>
          <cell r="I645" t="str">
            <v>0570R</v>
          </cell>
          <cell r="J645" t="str">
            <v>010</v>
          </cell>
          <cell r="K645" t="str">
            <v/>
          </cell>
          <cell r="L645" t="str">
            <v/>
          </cell>
          <cell r="M645" t="str">
            <v>Y1</v>
          </cell>
          <cell r="N645" t="str">
            <v/>
          </cell>
          <cell r="O645" t="str">
            <v/>
          </cell>
          <cell r="P645" t="str">
            <v>4</v>
          </cell>
          <cell r="Q645" t="str">
            <v>MEHP</v>
          </cell>
          <cell r="R645" t="str">
            <v>NONE</v>
          </cell>
        </row>
        <row r="646">
          <cell r="B646" t="str">
            <v>3314</v>
          </cell>
          <cell r="C646">
            <v>0</v>
          </cell>
          <cell r="D646" t="str">
            <v>TEACHER, SHORT TERM SUB</v>
          </cell>
          <cell r="E646" t="str">
            <v>EXEMPT</v>
          </cell>
          <cell r="F646" t="str">
            <v>H</v>
          </cell>
          <cell r="G646">
            <v>0</v>
          </cell>
          <cell r="H646">
            <v>1111</v>
          </cell>
          <cell r="I646" t="str">
            <v>0580R</v>
          </cell>
          <cell r="J646" t="str">
            <v>010</v>
          </cell>
          <cell r="K646" t="str">
            <v/>
          </cell>
          <cell r="L646" t="str">
            <v/>
          </cell>
          <cell r="M646" t="str">
            <v>Y1</v>
          </cell>
          <cell r="N646" t="str">
            <v/>
          </cell>
          <cell r="O646" t="str">
            <v/>
          </cell>
          <cell r="P646" t="str">
            <v>4</v>
          </cell>
          <cell r="Q646" t="str">
            <v>MEHP</v>
          </cell>
          <cell r="R646" t="str">
            <v>NONE</v>
          </cell>
        </row>
        <row r="647">
          <cell r="B647" t="str">
            <v>3318</v>
          </cell>
          <cell r="C647">
            <v>0</v>
          </cell>
          <cell r="D647" t="str">
            <v>TEACHER, HOMEWORK HOTLINE</v>
          </cell>
          <cell r="E647" t="str">
            <v>EXEMPT</v>
          </cell>
          <cell r="F647" t="str">
            <v>H</v>
          </cell>
          <cell r="G647">
            <v>0</v>
          </cell>
          <cell r="H647">
            <v>1111</v>
          </cell>
          <cell r="I647" t="str">
            <v>0150R</v>
          </cell>
          <cell r="J647" t="str">
            <v>010</v>
          </cell>
          <cell r="K647" t="str">
            <v/>
          </cell>
          <cell r="L647" t="str">
            <v/>
          </cell>
          <cell r="M647" t="str">
            <v>Y1</v>
          </cell>
          <cell r="N647" t="str">
            <v/>
          </cell>
          <cell r="O647" t="str">
            <v/>
          </cell>
          <cell r="P647" t="str">
            <v>4</v>
          </cell>
          <cell r="Q647" t="str">
            <v>MEHP</v>
          </cell>
          <cell r="R647" t="str">
            <v>NONE</v>
          </cell>
        </row>
        <row r="648">
          <cell r="B648" t="str">
            <v>3319</v>
          </cell>
          <cell r="C648">
            <v>218</v>
          </cell>
          <cell r="D648" t="str">
            <v>SCHL ASSIGNED LONG TERM SUB</v>
          </cell>
          <cell r="E648" t="str">
            <v>EXEMPT</v>
          </cell>
          <cell r="F648" t="str">
            <v>H</v>
          </cell>
          <cell r="G648">
            <v>0</v>
          </cell>
          <cell r="H648">
            <v>1111</v>
          </cell>
          <cell r="I648" t="str">
            <v>0570R</v>
          </cell>
          <cell r="J648" t="str">
            <v>010</v>
          </cell>
          <cell r="K648" t="str">
            <v/>
          </cell>
          <cell r="L648" t="str">
            <v/>
          </cell>
          <cell r="M648" t="str">
            <v>Y1</v>
          </cell>
          <cell r="N648" t="str">
            <v/>
          </cell>
          <cell r="O648" t="str">
            <v/>
          </cell>
          <cell r="P648" t="str">
            <v>4</v>
          </cell>
          <cell r="Q648" t="str">
            <v>MEHP</v>
          </cell>
          <cell r="R648" t="str">
            <v>NONE</v>
          </cell>
        </row>
        <row r="649">
          <cell r="B649" t="str">
            <v>3320</v>
          </cell>
          <cell r="C649">
            <v>201</v>
          </cell>
          <cell r="D649" t="str">
            <v>TEACHER, VOCATIONAL</v>
          </cell>
          <cell r="E649" t="str">
            <v>EXEMPT</v>
          </cell>
          <cell r="F649" t="str">
            <v>S</v>
          </cell>
          <cell r="G649">
            <v>181</v>
          </cell>
          <cell r="H649">
            <v>1111</v>
          </cell>
          <cell r="I649" t="str">
            <v>1300</v>
          </cell>
          <cell r="J649" t="str">
            <v>010</v>
          </cell>
          <cell r="K649" t="str">
            <v>1</v>
          </cell>
          <cell r="L649" t="str">
            <v>8</v>
          </cell>
          <cell r="M649" t="str">
            <v>N</v>
          </cell>
          <cell r="N649" t="str">
            <v/>
          </cell>
          <cell r="O649" t="str">
            <v/>
          </cell>
          <cell r="P649" t="str">
            <v>4</v>
          </cell>
          <cell r="Q649" t="str">
            <v>MNTH</v>
          </cell>
          <cell r="R649" t="str">
            <v>DCTA</v>
          </cell>
        </row>
        <row r="650">
          <cell r="B650" t="str">
            <v>3324</v>
          </cell>
          <cell r="C650">
            <v>201</v>
          </cell>
          <cell r="D650" t="str">
            <v>TEACHER, LONG TERM SUB MS</v>
          </cell>
          <cell r="E650" t="str">
            <v>EXEMPT</v>
          </cell>
          <cell r="F650" t="str">
            <v>H</v>
          </cell>
          <cell r="G650">
            <v>0</v>
          </cell>
          <cell r="H650">
            <v>1111</v>
          </cell>
          <cell r="I650" t="str">
            <v>0570R</v>
          </cell>
          <cell r="J650" t="str">
            <v>010</v>
          </cell>
          <cell r="K650" t="str">
            <v/>
          </cell>
          <cell r="L650" t="str">
            <v/>
          </cell>
          <cell r="M650" t="str">
            <v>Y1</v>
          </cell>
          <cell r="N650" t="str">
            <v/>
          </cell>
          <cell r="O650" t="str">
            <v/>
          </cell>
          <cell r="P650" t="str">
            <v>4</v>
          </cell>
          <cell r="Q650" t="str">
            <v>MEHP</v>
          </cell>
          <cell r="R650" t="str">
            <v>NONE</v>
          </cell>
        </row>
        <row r="651">
          <cell r="B651" t="str">
            <v>3325</v>
          </cell>
          <cell r="C651">
            <v>201</v>
          </cell>
          <cell r="D651" t="str">
            <v>TEACHER, LONG TERM SUB HS</v>
          </cell>
          <cell r="E651" t="str">
            <v>EXEMPT</v>
          </cell>
          <cell r="F651" t="str">
            <v>H</v>
          </cell>
          <cell r="G651">
            <v>0</v>
          </cell>
          <cell r="H651">
            <v>1111</v>
          </cell>
          <cell r="I651" t="str">
            <v>0570R</v>
          </cell>
          <cell r="J651" t="str">
            <v>010</v>
          </cell>
          <cell r="K651" t="str">
            <v/>
          </cell>
          <cell r="L651" t="str">
            <v/>
          </cell>
          <cell r="M651" t="str">
            <v>Y1</v>
          </cell>
          <cell r="N651" t="str">
            <v/>
          </cell>
          <cell r="O651" t="str">
            <v/>
          </cell>
          <cell r="P651" t="str">
            <v>4</v>
          </cell>
          <cell r="Q651" t="str">
            <v>MEHP</v>
          </cell>
          <cell r="R651" t="str">
            <v>NONE</v>
          </cell>
        </row>
        <row r="652">
          <cell r="B652" t="str">
            <v>3326</v>
          </cell>
          <cell r="C652">
            <v>0</v>
          </cell>
          <cell r="D652" t="str">
            <v>TEACHER, SUPER SUB D/D</v>
          </cell>
          <cell r="E652" t="str">
            <v>EXEMPT</v>
          </cell>
          <cell r="F652" t="str">
            <v>H</v>
          </cell>
          <cell r="G652">
            <v>0</v>
          </cell>
          <cell r="H652">
            <v>1111</v>
          </cell>
          <cell r="I652" t="str">
            <v>0560R</v>
          </cell>
          <cell r="J652" t="str">
            <v>010</v>
          </cell>
          <cell r="K652" t="str">
            <v/>
          </cell>
          <cell r="L652" t="str">
            <v/>
          </cell>
          <cell r="M652" t="str">
            <v>Y1</v>
          </cell>
          <cell r="N652" t="str">
            <v/>
          </cell>
          <cell r="O652" t="str">
            <v/>
          </cell>
          <cell r="P652" t="str">
            <v>4</v>
          </cell>
          <cell r="Q652" t="str">
            <v>MEHP</v>
          </cell>
          <cell r="R652" t="str">
            <v>NONE</v>
          </cell>
        </row>
        <row r="653">
          <cell r="B653" t="str">
            <v>3327</v>
          </cell>
          <cell r="C653">
            <v>0</v>
          </cell>
          <cell r="D653" t="str">
            <v>TEACHER, SUPER SUB RTD D/D</v>
          </cell>
          <cell r="E653" t="str">
            <v>EXEMPT</v>
          </cell>
          <cell r="F653" t="str">
            <v>H</v>
          </cell>
          <cell r="G653">
            <v>0</v>
          </cell>
          <cell r="H653">
            <v>1111</v>
          </cell>
          <cell r="I653" t="str">
            <v>0560R</v>
          </cell>
          <cell r="J653" t="str">
            <v>020</v>
          </cell>
          <cell r="K653" t="str">
            <v/>
          </cell>
          <cell r="L653" t="str">
            <v/>
          </cell>
          <cell r="M653" t="str">
            <v>Y1</v>
          </cell>
          <cell r="N653" t="str">
            <v/>
          </cell>
          <cell r="O653" t="str">
            <v/>
          </cell>
          <cell r="P653" t="str">
            <v>4</v>
          </cell>
          <cell r="Q653" t="str">
            <v>MEHP</v>
          </cell>
          <cell r="R653" t="str">
            <v>NONE</v>
          </cell>
        </row>
        <row r="654">
          <cell r="B654" t="str">
            <v>3328</v>
          </cell>
          <cell r="C654">
            <v>201</v>
          </cell>
          <cell r="D654" t="str">
            <v>TEACHER, INTERVENTION</v>
          </cell>
          <cell r="E654" t="str">
            <v>EXEMPT</v>
          </cell>
          <cell r="F654" t="str">
            <v>S</v>
          </cell>
          <cell r="G654">
            <v>184</v>
          </cell>
          <cell r="H654">
            <v>1111</v>
          </cell>
          <cell r="I654" t="str">
            <v>1300</v>
          </cell>
          <cell r="J654" t="str">
            <v>Ed Lvl (010 to 070)</v>
          </cell>
          <cell r="K654" t="str">
            <v>1</v>
          </cell>
          <cell r="L654" t="str">
            <v>13</v>
          </cell>
          <cell r="M654" t="str">
            <v>Y1</v>
          </cell>
          <cell r="N654" t="str">
            <v/>
          </cell>
          <cell r="O654" t="str">
            <v/>
          </cell>
          <cell r="P654" t="str">
            <v>4</v>
          </cell>
          <cell r="Q654" t="str">
            <v>MNTH</v>
          </cell>
          <cell r="R654" t="str">
            <v>DCTA</v>
          </cell>
        </row>
        <row r="655">
          <cell r="B655" t="str">
            <v>3328</v>
          </cell>
          <cell r="C655">
            <v>201</v>
          </cell>
          <cell r="D655" t="str">
            <v>TEACHER, INTERVENTION (.25 FTE)</v>
          </cell>
          <cell r="E655" t="str">
            <v>EXEMPT</v>
          </cell>
          <cell r="F655" t="str">
            <v>S</v>
          </cell>
          <cell r="G655">
            <v>184</v>
          </cell>
          <cell r="H655">
            <v>1111</v>
          </cell>
          <cell r="I655" t="str">
            <v>4304</v>
          </cell>
          <cell r="J655" t="str">
            <v>Ed Lvl (010 to 070)</v>
          </cell>
          <cell r="K655" t="str">
            <v>1</v>
          </cell>
          <cell r="L655" t="str">
            <v>13</v>
          </cell>
          <cell r="M655" t="str">
            <v>Y1</v>
          </cell>
          <cell r="N655" t="str">
            <v>JVAR250</v>
          </cell>
          <cell r="O655" t="str">
            <v/>
          </cell>
          <cell r="P655" t="str">
            <v>4</v>
          </cell>
          <cell r="Q655" t="str">
            <v>MNTH</v>
          </cell>
          <cell r="R655" t="str">
            <v>DCTA</v>
          </cell>
        </row>
        <row r="656">
          <cell r="B656" t="str">
            <v>3328</v>
          </cell>
          <cell r="C656">
            <v>201</v>
          </cell>
          <cell r="D656" t="str">
            <v>TEACHER, INTERVENTION (.40 FTE)</v>
          </cell>
          <cell r="E656" t="str">
            <v>EXEMPT</v>
          </cell>
          <cell r="F656" t="str">
            <v>S</v>
          </cell>
          <cell r="G656">
            <v>184</v>
          </cell>
          <cell r="H656">
            <v>1111</v>
          </cell>
          <cell r="I656" t="str">
            <v>4303</v>
          </cell>
          <cell r="J656" t="str">
            <v>Ed Lvl (010 to 070)</v>
          </cell>
          <cell r="K656" t="str">
            <v>1</v>
          </cell>
          <cell r="L656" t="str">
            <v>13</v>
          </cell>
          <cell r="M656" t="str">
            <v>Y1</v>
          </cell>
          <cell r="N656" t="str">
            <v>JVAR400</v>
          </cell>
          <cell r="O656" t="str">
            <v/>
          </cell>
          <cell r="P656" t="str">
            <v>4</v>
          </cell>
          <cell r="Q656" t="str">
            <v>MNTH</v>
          </cell>
          <cell r="R656" t="str">
            <v>DCTA</v>
          </cell>
        </row>
        <row r="657">
          <cell r="B657" t="str">
            <v>3328</v>
          </cell>
          <cell r="C657">
            <v>201</v>
          </cell>
          <cell r="D657" t="str">
            <v>TEACHER, INTERVENTION (.50 FTE)</v>
          </cell>
          <cell r="E657" t="str">
            <v>EXEMPT</v>
          </cell>
          <cell r="F657" t="str">
            <v>S</v>
          </cell>
          <cell r="G657">
            <v>184</v>
          </cell>
          <cell r="H657">
            <v>1111</v>
          </cell>
          <cell r="I657" t="str">
            <v>2300</v>
          </cell>
          <cell r="J657" t="str">
            <v>Ed Lvl (010 to 070)</v>
          </cell>
          <cell r="K657" t="str">
            <v>1</v>
          </cell>
          <cell r="L657" t="str">
            <v>13</v>
          </cell>
          <cell r="M657" t="str">
            <v>Y1</v>
          </cell>
          <cell r="N657" t="str">
            <v>JVAR500</v>
          </cell>
          <cell r="O657" t="str">
            <v/>
          </cell>
          <cell r="P657" t="str">
            <v>4</v>
          </cell>
          <cell r="Q657" t="str">
            <v>MNTH</v>
          </cell>
          <cell r="R657" t="str">
            <v>DCTA</v>
          </cell>
        </row>
        <row r="658">
          <cell r="B658" t="str">
            <v>3328</v>
          </cell>
          <cell r="C658">
            <v>201</v>
          </cell>
          <cell r="D658" t="str">
            <v>TEACHER, INTERVENTION (.60 FTE)</v>
          </cell>
          <cell r="E658" t="str">
            <v>EXEMPT</v>
          </cell>
          <cell r="F658" t="str">
            <v>S</v>
          </cell>
          <cell r="G658">
            <v>184</v>
          </cell>
          <cell r="H658">
            <v>1111</v>
          </cell>
          <cell r="I658" t="str">
            <v>4302</v>
          </cell>
          <cell r="J658" t="str">
            <v>Ed Lvl (010 to 070)</v>
          </cell>
          <cell r="K658" t="str">
            <v>1</v>
          </cell>
          <cell r="L658" t="str">
            <v>13</v>
          </cell>
          <cell r="M658" t="str">
            <v>Y1</v>
          </cell>
          <cell r="N658" t="str">
            <v>JVAR600</v>
          </cell>
          <cell r="O658" t="str">
            <v/>
          </cell>
          <cell r="P658" t="str">
            <v>4</v>
          </cell>
          <cell r="Q658" t="str">
            <v>MNTH</v>
          </cell>
          <cell r="R658" t="str">
            <v>DCTA</v>
          </cell>
        </row>
        <row r="659">
          <cell r="B659" t="str">
            <v>3328</v>
          </cell>
          <cell r="C659">
            <v>201</v>
          </cell>
          <cell r="D659" t="str">
            <v>TEACHER, INTERVENTION (.75 FTE)</v>
          </cell>
          <cell r="E659" t="str">
            <v>EXEMPT</v>
          </cell>
          <cell r="F659" t="str">
            <v>S</v>
          </cell>
          <cell r="G659">
            <v>184</v>
          </cell>
          <cell r="H659">
            <v>1111</v>
          </cell>
          <cell r="I659" t="str">
            <v>4301</v>
          </cell>
          <cell r="J659" t="str">
            <v>Ed Lvl (010 to 070)</v>
          </cell>
          <cell r="K659" t="str">
            <v>1</v>
          </cell>
          <cell r="L659" t="str">
            <v>13</v>
          </cell>
          <cell r="M659" t="str">
            <v>Y1</v>
          </cell>
          <cell r="N659" t="str">
            <v>JVAR750</v>
          </cell>
          <cell r="O659" t="str">
            <v/>
          </cell>
          <cell r="P659" t="str">
            <v>4</v>
          </cell>
          <cell r="Q659" t="str">
            <v>MNTH</v>
          </cell>
          <cell r="R659" t="str">
            <v>DCTA</v>
          </cell>
        </row>
        <row r="660">
          <cell r="B660" t="str">
            <v>3328</v>
          </cell>
          <cell r="C660">
            <v>201</v>
          </cell>
          <cell r="D660" t="str">
            <v>TEACHER, INTERVENTION (.80 FTE)</v>
          </cell>
          <cell r="E660" t="str">
            <v>EXEMPT</v>
          </cell>
          <cell r="F660" t="str">
            <v>S</v>
          </cell>
          <cell r="G660">
            <v>184</v>
          </cell>
          <cell r="H660">
            <v>1111</v>
          </cell>
          <cell r="I660" t="str">
            <v>4300</v>
          </cell>
          <cell r="J660" t="str">
            <v>Ed Lvl (010 to 070)</v>
          </cell>
          <cell r="K660" t="str">
            <v>1</v>
          </cell>
          <cell r="L660" t="str">
            <v>13</v>
          </cell>
          <cell r="M660" t="str">
            <v>Y1</v>
          </cell>
          <cell r="N660" t="str">
            <v>JVAR800</v>
          </cell>
          <cell r="O660" t="str">
            <v/>
          </cell>
          <cell r="P660" t="str">
            <v>4</v>
          </cell>
          <cell r="Q660" t="str">
            <v>MNTH</v>
          </cell>
          <cell r="R660" t="str">
            <v>DCTA</v>
          </cell>
        </row>
        <row r="661">
          <cell r="B661" t="str">
            <v>3328</v>
          </cell>
          <cell r="C661">
            <v>201</v>
          </cell>
          <cell r="D661" t="str">
            <v>TEACHER, INTERVENTION (JOB SHARE)</v>
          </cell>
          <cell r="E661" t="str">
            <v>EXEMPT</v>
          </cell>
          <cell r="F661" t="str">
            <v>S</v>
          </cell>
          <cell r="G661">
            <v>184</v>
          </cell>
          <cell r="H661">
            <v>1111</v>
          </cell>
          <cell r="I661" t="str">
            <v>2300</v>
          </cell>
          <cell r="J661" t="str">
            <v>Ed Lvl (010 to 070)</v>
          </cell>
          <cell r="K661" t="str">
            <v>1</v>
          </cell>
          <cell r="L661" t="str">
            <v>13</v>
          </cell>
          <cell r="M661" t="str">
            <v>Y1</v>
          </cell>
          <cell r="N661" t="str">
            <v>JSHARE</v>
          </cell>
          <cell r="O661" t="str">
            <v/>
          </cell>
          <cell r="P661" t="str">
            <v>4</v>
          </cell>
          <cell r="Q661" t="str">
            <v>MNTH</v>
          </cell>
          <cell r="R661" t="str">
            <v>DCTA</v>
          </cell>
        </row>
        <row r="662">
          <cell r="B662" t="str">
            <v>3329</v>
          </cell>
          <cell r="C662">
            <v>201</v>
          </cell>
          <cell r="D662" t="str">
            <v>TEACHER, ITINERANT</v>
          </cell>
          <cell r="E662" t="str">
            <v>EXEMPT</v>
          </cell>
          <cell r="F662" t="str">
            <v>S</v>
          </cell>
          <cell r="G662">
            <v>184</v>
          </cell>
          <cell r="H662">
            <v>1111</v>
          </cell>
          <cell r="I662" t="str">
            <v>1300</v>
          </cell>
          <cell r="J662" t="str">
            <v>Ed Lvl (010 to 070)</v>
          </cell>
          <cell r="K662" t="str">
            <v>1</v>
          </cell>
          <cell r="L662" t="str">
            <v>13</v>
          </cell>
          <cell r="M662" t="str">
            <v>Y1</v>
          </cell>
          <cell r="N662" t="str">
            <v/>
          </cell>
          <cell r="O662" t="str">
            <v/>
          </cell>
          <cell r="P662" t="str">
            <v>4</v>
          </cell>
          <cell r="Q662" t="str">
            <v>MNTH</v>
          </cell>
          <cell r="R662" t="str">
            <v>DCTA</v>
          </cell>
        </row>
        <row r="663">
          <cell r="B663" t="str">
            <v>3329</v>
          </cell>
          <cell r="C663">
            <v>201</v>
          </cell>
          <cell r="D663" t="str">
            <v>TEACHER, ITINERANT (.25 FTE)</v>
          </cell>
          <cell r="E663" t="str">
            <v>EXEMPT</v>
          </cell>
          <cell r="F663" t="str">
            <v>S</v>
          </cell>
          <cell r="G663">
            <v>184</v>
          </cell>
          <cell r="H663">
            <v>1111</v>
          </cell>
          <cell r="I663" t="str">
            <v>4304</v>
          </cell>
          <cell r="J663" t="str">
            <v>Ed Lvl (010 to 070)</v>
          </cell>
          <cell r="K663" t="str">
            <v>1</v>
          </cell>
          <cell r="L663" t="str">
            <v>13</v>
          </cell>
          <cell r="M663" t="str">
            <v>Y1</v>
          </cell>
          <cell r="N663" t="str">
            <v>JVAR250</v>
          </cell>
          <cell r="O663" t="str">
            <v/>
          </cell>
          <cell r="P663" t="str">
            <v>4</v>
          </cell>
          <cell r="Q663" t="str">
            <v>MNTH</v>
          </cell>
          <cell r="R663" t="str">
            <v>DCTA</v>
          </cell>
        </row>
        <row r="664">
          <cell r="B664" t="str">
            <v>3329</v>
          </cell>
          <cell r="C664">
            <v>201</v>
          </cell>
          <cell r="D664" t="str">
            <v>TEACHER, ITINERANT (.40 FTE)</v>
          </cell>
          <cell r="E664" t="str">
            <v>EXEMPT</v>
          </cell>
          <cell r="F664" t="str">
            <v>S</v>
          </cell>
          <cell r="G664">
            <v>184</v>
          </cell>
          <cell r="H664">
            <v>1111</v>
          </cell>
          <cell r="I664" t="str">
            <v>4303</v>
          </cell>
          <cell r="J664" t="str">
            <v>Ed Lvl (010 to 070)</v>
          </cell>
          <cell r="K664" t="str">
            <v>1</v>
          </cell>
          <cell r="L664" t="str">
            <v>13</v>
          </cell>
          <cell r="M664" t="str">
            <v>Y1</v>
          </cell>
          <cell r="N664" t="str">
            <v>JVAR400</v>
          </cell>
          <cell r="O664" t="str">
            <v/>
          </cell>
          <cell r="P664" t="str">
            <v>4</v>
          </cell>
          <cell r="Q664" t="str">
            <v>MNTH</v>
          </cell>
          <cell r="R664" t="str">
            <v>DCTA</v>
          </cell>
        </row>
        <row r="665">
          <cell r="B665" t="str">
            <v>3329</v>
          </cell>
          <cell r="C665">
            <v>201</v>
          </cell>
          <cell r="D665" t="str">
            <v>TEACHER, ITINERANT (.50 FTE)</v>
          </cell>
          <cell r="E665" t="str">
            <v>EXEMPT</v>
          </cell>
          <cell r="F665" t="str">
            <v>S</v>
          </cell>
          <cell r="G665">
            <v>184</v>
          </cell>
          <cell r="H665">
            <v>1111</v>
          </cell>
          <cell r="I665" t="str">
            <v>2300</v>
          </cell>
          <cell r="J665" t="str">
            <v>Ed Lvl (010 to 070)</v>
          </cell>
          <cell r="K665" t="str">
            <v>1</v>
          </cell>
          <cell r="L665" t="str">
            <v>13</v>
          </cell>
          <cell r="M665" t="str">
            <v>Y1</v>
          </cell>
          <cell r="N665" t="str">
            <v>JVAR500</v>
          </cell>
          <cell r="O665" t="str">
            <v/>
          </cell>
          <cell r="P665" t="str">
            <v>4</v>
          </cell>
          <cell r="Q665" t="str">
            <v>MNTH</v>
          </cell>
          <cell r="R665" t="str">
            <v>DCTA</v>
          </cell>
        </row>
        <row r="666">
          <cell r="B666" t="str">
            <v>3329</v>
          </cell>
          <cell r="C666">
            <v>201</v>
          </cell>
          <cell r="D666" t="str">
            <v>TEACHER, ITINERANT (.60 FTE)</v>
          </cell>
          <cell r="E666" t="str">
            <v>EXEMPT</v>
          </cell>
          <cell r="F666" t="str">
            <v>S</v>
          </cell>
          <cell r="G666">
            <v>184</v>
          </cell>
          <cell r="H666">
            <v>1111</v>
          </cell>
          <cell r="I666" t="str">
            <v>4302</v>
          </cell>
          <cell r="J666" t="str">
            <v>Ed Lvl (010 to 070)</v>
          </cell>
          <cell r="K666" t="str">
            <v>1</v>
          </cell>
          <cell r="L666" t="str">
            <v>13</v>
          </cell>
          <cell r="M666" t="str">
            <v>Y1</v>
          </cell>
          <cell r="N666" t="str">
            <v>JVAR600</v>
          </cell>
          <cell r="O666" t="str">
            <v/>
          </cell>
          <cell r="P666" t="str">
            <v>4</v>
          </cell>
          <cell r="Q666" t="str">
            <v>MNTH</v>
          </cell>
          <cell r="R666" t="str">
            <v>DCTA</v>
          </cell>
        </row>
        <row r="667">
          <cell r="B667" t="str">
            <v>3329</v>
          </cell>
          <cell r="C667">
            <v>201</v>
          </cell>
          <cell r="D667" t="str">
            <v>TEACHER, ITINERANT (.75 FTE)</v>
          </cell>
          <cell r="E667" t="str">
            <v>EXEMPT</v>
          </cell>
          <cell r="F667" t="str">
            <v>S</v>
          </cell>
          <cell r="G667">
            <v>184</v>
          </cell>
          <cell r="H667">
            <v>1111</v>
          </cell>
          <cell r="I667" t="str">
            <v>4301</v>
          </cell>
          <cell r="J667" t="str">
            <v>Ed Lvl (010 to 070)</v>
          </cell>
          <cell r="K667" t="str">
            <v>1</v>
          </cell>
          <cell r="L667" t="str">
            <v>13</v>
          </cell>
          <cell r="M667" t="str">
            <v>Y1</v>
          </cell>
          <cell r="N667" t="str">
            <v>JVAR750</v>
          </cell>
          <cell r="O667" t="str">
            <v/>
          </cell>
          <cell r="P667" t="str">
            <v>4</v>
          </cell>
          <cell r="Q667" t="str">
            <v>MNTH</v>
          </cell>
          <cell r="R667" t="str">
            <v>DCTA</v>
          </cell>
        </row>
        <row r="668">
          <cell r="B668" t="str">
            <v>3329</v>
          </cell>
          <cell r="C668">
            <v>201</v>
          </cell>
          <cell r="D668" t="str">
            <v>TEACHER, ITINERANT (.80 FTE)</v>
          </cell>
          <cell r="E668" t="str">
            <v>EXEMPT</v>
          </cell>
          <cell r="F668" t="str">
            <v>S</v>
          </cell>
          <cell r="G668">
            <v>184</v>
          </cell>
          <cell r="H668">
            <v>1111</v>
          </cell>
          <cell r="I668" t="str">
            <v>4300</v>
          </cell>
          <cell r="J668" t="str">
            <v>Ed Lvl (010 to 070)</v>
          </cell>
          <cell r="K668" t="str">
            <v>1</v>
          </cell>
          <cell r="L668" t="str">
            <v>13</v>
          </cell>
          <cell r="M668" t="str">
            <v>Y1</v>
          </cell>
          <cell r="N668" t="str">
            <v>JVAR800</v>
          </cell>
          <cell r="O668" t="str">
            <v/>
          </cell>
          <cell r="P668" t="str">
            <v>4</v>
          </cell>
          <cell r="Q668" t="str">
            <v>MNTH</v>
          </cell>
          <cell r="R668" t="str">
            <v>DCTA</v>
          </cell>
        </row>
        <row r="669">
          <cell r="B669" t="str">
            <v>3329</v>
          </cell>
          <cell r="C669">
            <v>201</v>
          </cell>
          <cell r="D669" t="str">
            <v>TEACHER, ITINERANT (JOB SHARE)</v>
          </cell>
          <cell r="E669" t="str">
            <v>EXEMPT</v>
          </cell>
          <cell r="F669" t="str">
            <v>S</v>
          </cell>
          <cell r="G669">
            <v>184</v>
          </cell>
          <cell r="H669">
            <v>1111</v>
          </cell>
          <cell r="I669" t="str">
            <v>2300</v>
          </cell>
          <cell r="J669" t="str">
            <v>Ed Lvl (010 to 070)</v>
          </cell>
          <cell r="K669" t="str">
            <v>1</v>
          </cell>
          <cell r="L669" t="str">
            <v>13</v>
          </cell>
          <cell r="M669" t="str">
            <v>Y1</v>
          </cell>
          <cell r="N669" t="str">
            <v>JSHARE</v>
          </cell>
          <cell r="O669" t="str">
            <v/>
          </cell>
          <cell r="P669" t="str">
            <v>4</v>
          </cell>
          <cell r="Q669" t="str">
            <v>MNTH</v>
          </cell>
          <cell r="R669" t="str">
            <v>DCTA</v>
          </cell>
        </row>
        <row r="670">
          <cell r="B670" t="str">
            <v>3330</v>
          </cell>
          <cell r="C670">
            <v>202</v>
          </cell>
          <cell r="D670" t="str">
            <v>TEACHER, SPEC ED CENTER PRG</v>
          </cell>
          <cell r="E670" t="str">
            <v>EXEMPT</v>
          </cell>
          <cell r="F670" t="str">
            <v>S</v>
          </cell>
          <cell r="G670">
            <v>184</v>
          </cell>
          <cell r="H670">
            <v>1111</v>
          </cell>
          <cell r="I670" t="str">
            <v>1300</v>
          </cell>
          <cell r="J670" t="str">
            <v>Ed Lvl (010 to 070)</v>
          </cell>
          <cell r="K670" t="str">
            <v>1</v>
          </cell>
          <cell r="L670" t="str">
            <v>13</v>
          </cell>
          <cell r="M670" t="str">
            <v>Y1</v>
          </cell>
          <cell r="N670" t="str">
            <v/>
          </cell>
          <cell r="O670" t="str">
            <v/>
          </cell>
          <cell r="P670" t="str">
            <v>4</v>
          </cell>
          <cell r="Q670" t="str">
            <v>MNTH</v>
          </cell>
          <cell r="R670" t="str">
            <v>DCTA</v>
          </cell>
        </row>
        <row r="671">
          <cell r="B671" t="str">
            <v>3330</v>
          </cell>
          <cell r="C671">
            <v>202</v>
          </cell>
          <cell r="D671" t="str">
            <v>TEACHER, SPEC ED CENTER PRG (.25 FTE)</v>
          </cell>
          <cell r="E671" t="str">
            <v>EXEMPT</v>
          </cell>
          <cell r="F671" t="str">
            <v>S</v>
          </cell>
          <cell r="G671">
            <v>184</v>
          </cell>
          <cell r="H671">
            <v>1111</v>
          </cell>
          <cell r="I671" t="str">
            <v>4304</v>
          </cell>
          <cell r="J671" t="str">
            <v>Ed Lvl (010 to 070)</v>
          </cell>
          <cell r="K671" t="str">
            <v>1</v>
          </cell>
          <cell r="L671" t="str">
            <v>13</v>
          </cell>
          <cell r="M671" t="str">
            <v>Y1</v>
          </cell>
          <cell r="N671" t="str">
            <v>JVAR250</v>
          </cell>
          <cell r="O671" t="str">
            <v/>
          </cell>
          <cell r="P671" t="str">
            <v>4</v>
          </cell>
          <cell r="Q671" t="str">
            <v>MNTH</v>
          </cell>
          <cell r="R671" t="str">
            <v>DCTA</v>
          </cell>
        </row>
        <row r="672">
          <cell r="B672" t="str">
            <v>3330</v>
          </cell>
          <cell r="C672">
            <v>202</v>
          </cell>
          <cell r="D672" t="str">
            <v>TEACHER, SPEC ED CENTER PRG (.40 FTE)</v>
          </cell>
          <cell r="E672" t="str">
            <v>EXEMPT</v>
          </cell>
          <cell r="F672" t="str">
            <v>S</v>
          </cell>
          <cell r="G672">
            <v>184</v>
          </cell>
          <cell r="H672">
            <v>1111</v>
          </cell>
          <cell r="I672" t="str">
            <v>4303</v>
          </cell>
          <cell r="J672" t="str">
            <v>Ed Lvl (010 to 070)</v>
          </cell>
          <cell r="K672" t="str">
            <v>1</v>
          </cell>
          <cell r="L672" t="str">
            <v>13</v>
          </cell>
          <cell r="M672" t="str">
            <v>Y1</v>
          </cell>
          <cell r="N672" t="str">
            <v>JVAR400</v>
          </cell>
          <cell r="O672" t="str">
            <v/>
          </cell>
          <cell r="P672" t="str">
            <v>4</v>
          </cell>
          <cell r="Q672" t="str">
            <v>MNTH</v>
          </cell>
          <cell r="R672" t="str">
            <v>DCTA</v>
          </cell>
        </row>
        <row r="673">
          <cell r="B673" t="str">
            <v>3330</v>
          </cell>
          <cell r="C673">
            <v>202</v>
          </cell>
          <cell r="D673" t="str">
            <v>TEACHER, SPEC ED CENTER PRG (.50 FTE)</v>
          </cell>
          <cell r="E673" t="str">
            <v>EXEMPT</v>
          </cell>
          <cell r="F673" t="str">
            <v>S</v>
          </cell>
          <cell r="G673">
            <v>184</v>
          </cell>
          <cell r="H673">
            <v>1111</v>
          </cell>
          <cell r="I673" t="str">
            <v>2300</v>
          </cell>
          <cell r="J673" t="str">
            <v>Ed Lvl (010 to 070)</v>
          </cell>
          <cell r="K673" t="str">
            <v>1</v>
          </cell>
          <cell r="L673" t="str">
            <v>13</v>
          </cell>
          <cell r="M673" t="str">
            <v>Y1</v>
          </cell>
          <cell r="N673" t="str">
            <v>JVAR500</v>
          </cell>
          <cell r="O673" t="str">
            <v/>
          </cell>
          <cell r="P673" t="str">
            <v>4</v>
          </cell>
          <cell r="Q673" t="str">
            <v>MNTH</v>
          </cell>
          <cell r="R673" t="str">
            <v>DCTA</v>
          </cell>
        </row>
        <row r="674">
          <cell r="B674" t="str">
            <v>3330</v>
          </cell>
          <cell r="C674">
            <v>202</v>
          </cell>
          <cell r="D674" t="str">
            <v>TEACHER, SPEC ED CENTER PRG (.60 FTE)</v>
          </cell>
          <cell r="E674" t="str">
            <v>EXEMPT</v>
          </cell>
          <cell r="F674" t="str">
            <v>S</v>
          </cell>
          <cell r="G674">
            <v>184</v>
          </cell>
          <cell r="H674">
            <v>1111</v>
          </cell>
          <cell r="I674" t="str">
            <v>4302</v>
          </cell>
          <cell r="J674" t="str">
            <v>Ed Lvl (010 to 070)</v>
          </cell>
          <cell r="K674" t="str">
            <v>1</v>
          </cell>
          <cell r="L674" t="str">
            <v>13</v>
          </cell>
          <cell r="M674" t="str">
            <v>Y1</v>
          </cell>
          <cell r="N674" t="str">
            <v>JVAR600</v>
          </cell>
          <cell r="O674" t="str">
            <v/>
          </cell>
          <cell r="P674" t="str">
            <v>4</v>
          </cell>
          <cell r="Q674" t="str">
            <v>MNTH</v>
          </cell>
          <cell r="R674" t="str">
            <v>DCTA</v>
          </cell>
        </row>
        <row r="675">
          <cell r="B675" t="str">
            <v>3330</v>
          </cell>
          <cell r="C675">
            <v>202</v>
          </cell>
          <cell r="D675" t="str">
            <v>TEACHER, SPEC ED CENTER PRG (.75 FTE)</v>
          </cell>
          <cell r="E675" t="str">
            <v>EXEMPT</v>
          </cell>
          <cell r="F675" t="str">
            <v>S</v>
          </cell>
          <cell r="G675">
            <v>184</v>
          </cell>
          <cell r="H675">
            <v>1111</v>
          </cell>
          <cell r="I675" t="str">
            <v>4301</v>
          </cell>
          <cell r="J675" t="str">
            <v>Ed Lvl (010 to 070)</v>
          </cell>
          <cell r="K675" t="str">
            <v>1</v>
          </cell>
          <cell r="L675" t="str">
            <v>13</v>
          </cell>
          <cell r="M675" t="str">
            <v>Y1</v>
          </cell>
          <cell r="N675" t="str">
            <v>JVAR750</v>
          </cell>
          <cell r="O675" t="str">
            <v/>
          </cell>
          <cell r="P675" t="str">
            <v>4</v>
          </cell>
          <cell r="Q675" t="str">
            <v>MNTH</v>
          </cell>
          <cell r="R675" t="str">
            <v>DCTA</v>
          </cell>
        </row>
        <row r="676">
          <cell r="B676" t="str">
            <v>3330</v>
          </cell>
          <cell r="C676">
            <v>202</v>
          </cell>
          <cell r="D676" t="str">
            <v>TEACHER, SPEC ED CENTER PRG (.80 FTE)</v>
          </cell>
          <cell r="E676" t="str">
            <v>EXEMPT</v>
          </cell>
          <cell r="F676" t="str">
            <v>S</v>
          </cell>
          <cell r="G676">
            <v>184</v>
          </cell>
          <cell r="H676">
            <v>1111</v>
          </cell>
          <cell r="I676" t="str">
            <v>4300</v>
          </cell>
          <cell r="J676" t="str">
            <v>Ed Lvl (010 to 070)</v>
          </cell>
          <cell r="K676" t="str">
            <v>1</v>
          </cell>
          <cell r="L676" t="str">
            <v>13</v>
          </cell>
          <cell r="M676" t="str">
            <v>Y1</v>
          </cell>
          <cell r="N676" t="str">
            <v/>
          </cell>
          <cell r="O676" t="str">
            <v/>
          </cell>
          <cell r="P676" t="str">
            <v>4</v>
          </cell>
          <cell r="Q676" t="str">
            <v>MNTH</v>
          </cell>
          <cell r="R676" t="str">
            <v>DCTA</v>
          </cell>
        </row>
        <row r="677">
          <cell r="B677" t="str">
            <v>3330</v>
          </cell>
          <cell r="C677">
            <v>202</v>
          </cell>
          <cell r="D677" t="str">
            <v>TEACHER, SPEC ED CENTER PRG (JOB SHARE)</v>
          </cell>
          <cell r="E677" t="str">
            <v>EXEMPT</v>
          </cell>
          <cell r="F677" t="str">
            <v>S</v>
          </cell>
          <cell r="G677">
            <v>184</v>
          </cell>
          <cell r="H677">
            <v>1111</v>
          </cell>
          <cell r="I677" t="str">
            <v>2300</v>
          </cell>
          <cell r="J677" t="str">
            <v>Ed Lvl (010 to 070)</v>
          </cell>
          <cell r="K677" t="str">
            <v>1</v>
          </cell>
          <cell r="L677" t="str">
            <v>13</v>
          </cell>
          <cell r="M677" t="str">
            <v>Y1</v>
          </cell>
          <cell r="N677" t="str">
            <v>JSHARE</v>
          </cell>
          <cell r="O677" t="str">
            <v/>
          </cell>
          <cell r="P677" t="str">
            <v>4</v>
          </cell>
          <cell r="Q677" t="str">
            <v>MNTH</v>
          </cell>
          <cell r="R677" t="str">
            <v>DCTA</v>
          </cell>
        </row>
        <row r="678">
          <cell r="B678" t="str">
            <v>3331</v>
          </cell>
          <cell r="C678">
            <v>201</v>
          </cell>
          <cell r="D678" t="str">
            <v>TEACHER, ITINERANT</v>
          </cell>
          <cell r="E678" t="str">
            <v>EXEMPT</v>
          </cell>
          <cell r="F678" t="str">
            <v>S</v>
          </cell>
          <cell r="G678">
            <v>181</v>
          </cell>
          <cell r="H678">
            <v>1111</v>
          </cell>
          <cell r="I678" t="str">
            <v>1300</v>
          </cell>
          <cell r="J678" t="str">
            <v>Ed Lvl (010 to 070)</v>
          </cell>
          <cell r="K678" t="str">
            <v>1</v>
          </cell>
          <cell r="L678" t="str">
            <v>13</v>
          </cell>
          <cell r="M678" t="str">
            <v>N</v>
          </cell>
          <cell r="N678" t="str">
            <v/>
          </cell>
          <cell r="O678" t="str">
            <v/>
          </cell>
          <cell r="P678" t="str">
            <v>4</v>
          </cell>
          <cell r="Q678" t="str">
            <v>MNTH</v>
          </cell>
          <cell r="R678" t="str">
            <v>DCTA</v>
          </cell>
        </row>
        <row r="679">
          <cell r="B679" t="str">
            <v>3332</v>
          </cell>
          <cell r="C679">
            <v>218</v>
          </cell>
          <cell r="D679" t="str">
            <v>FACILITATOR, ELEM HUMANITIES</v>
          </cell>
          <cell r="E679" t="str">
            <v>EXEMPT</v>
          </cell>
          <cell r="F679" t="str">
            <v>S</v>
          </cell>
          <cell r="G679">
            <v>184</v>
          </cell>
          <cell r="H679">
            <v>1111</v>
          </cell>
          <cell r="I679" t="str">
            <v>1300</v>
          </cell>
          <cell r="J679" t="str">
            <v>Ed Lvl (010 to 070)</v>
          </cell>
          <cell r="K679" t="str">
            <v>1</v>
          </cell>
          <cell r="L679" t="str">
            <v>13</v>
          </cell>
          <cell r="M679" t="str">
            <v>Y1</v>
          </cell>
          <cell r="N679" t="str">
            <v/>
          </cell>
          <cell r="O679" t="str">
            <v/>
          </cell>
          <cell r="P679" t="str">
            <v>4</v>
          </cell>
          <cell r="Q679" t="str">
            <v>MNTH</v>
          </cell>
          <cell r="R679" t="str">
            <v>DCTA</v>
          </cell>
        </row>
        <row r="680">
          <cell r="B680" t="str">
            <v>3332</v>
          </cell>
          <cell r="C680">
            <v>218</v>
          </cell>
          <cell r="D680" t="str">
            <v>FACILITATOR, ELEM HUMANITIES (JOB SHARE)</v>
          </cell>
          <cell r="E680" t="str">
            <v>EXEMPT</v>
          </cell>
          <cell r="F680" t="str">
            <v>S</v>
          </cell>
          <cell r="G680">
            <v>184</v>
          </cell>
          <cell r="H680">
            <v>1111</v>
          </cell>
          <cell r="I680" t="str">
            <v>2300</v>
          </cell>
          <cell r="J680" t="str">
            <v>Ed Lvl (010 to 070)</v>
          </cell>
          <cell r="K680" t="str">
            <v>1</v>
          </cell>
          <cell r="L680" t="str">
            <v>13</v>
          </cell>
          <cell r="M680" t="str">
            <v>Y1</v>
          </cell>
          <cell r="N680" t="str">
            <v>JSHARE</v>
          </cell>
          <cell r="O680" t="str">
            <v/>
          </cell>
          <cell r="P680" t="str">
            <v>4</v>
          </cell>
          <cell r="Q680" t="str">
            <v>MNTH</v>
          </cell>
          <cell r="R680" t="str">
            <v>DCTA</v>
          </cell>
        </row>
        <row r="681">
          <cell r="B681" t="str">
            <v>3333</v>
          </cell>
          <cell r="C681">
            <v>218</v>
          </cell>
          <cell r="D681" t="str">
            <v>FACILITATOR, ELEM MATH/SCIENCE</v>
          </cell>
          <cell r="E681" t="str">
            <v>EXEMPT</v>
          </cell>
          <cell r="F681" t="str">
            <v>S</v>
          </cell>
          <cell r="G681">
            <v>184</v>
          </cell>
          <cell r="H681">
            <v>1111</v>
          </cell>
          <cell r="I681" t="str">
            <v>1300</v>
          </cell>
          <cell r="J681" t="str">
            <v>Ed Lvl (010 to 070)</v>
          </cell>
          <cell r="K681" t="str">
            <v>1</v>
          </cell>
          <cell r="L681" t="str">
            <v>13</v>
          </cell>
          <cell r="M681" t="str">
            <v>Y1</v>
          </cell>
          <cell r="N681" t="str">
            <v/>
          </cell>
          <cell r="O681" t="str">
            <v/>
          </cell>
          <cell r="P681" t="str">
            <v>4</v>
          </cell>
          <cell r="Q681" t="str">
            <v>MNTH</v>
          </cell>
          <cell r="R681" t="str">
            <v>DCTA</v>
          </cell>
        </row>
        <row r="682">
          <cell r="B682" t="str">
            <v>3333</v>
          </cell>
          <cell r="C682">
            <v>218</v>
          </cell>
          <cell r="D682" t="str">
            <v>FACILITATOR, ELEM MATH/SCIENCE (JOB SHARE)</v>
          </cell>
          <cell r="E682" t="str">
            <v>EXEMPT</v>
          </cell>
          <cell r="F682" t="str">
            <v>S</v>
          </cell>
          <cell r="G682">
            <v>184</v>
          </cell>
          <cell r="H682">
            <v>1111</v>
          </cell>
          <cell r="I682" t="str">
            <v>2300</v>
          </cell>
          <cell r="J682" t="str">
            <v>Ed Lvl (010 to 070)</v>
          </cell>
          <cell r="K682" t="str">
            <v>1</v>
          </cell>
          <cell r="L682" t="str">
            <v>13</v>
          </cell>
          <cell r="M682" t="str">
            <v>Y1</v>
          </cell>
          <cell r="N682" t="str">
            <v>JSHARE</v>
          </cell>
          <cell r="O682" t="str">
            <v/>
          </cell>
          <cell r="P682" t="str">
            <v>4</v>
          </cell>
          <cell r="Q682" t="str">
            <v>MNTH</v>
          </cell>
          <cell r="R682" t="str">
            <v>DCTA</v>
          </cell>
        </row>
        <row r="683">
          <cell r="B683" t="str">
            <v>3334</v>
          </cell>
          <cell r="C683">
            <v>218</v>
          </cell>
          <cell r="D683" t="str">
            <v>FACILITATOR, SECONDARY MATH/SCI</v>
          </cell>
          <cell r="E683" t="str">
            <v>EXEMPT</v>
          </cell>
          <cell r="F683" t="str">
            <v>S</v>
          </cell>
          <cell r="G683">
            <v>184</v>
          </cell>
          <cell r="H683">
            <v>1111</v>
          </cell>
          <cell r="I683" t="str">
            <v>1300</v>
          </cell>
          <cell r="J683" t="str">
            <v>Ed Lvl (010 to 070)</v>
          </cell>
          <cell r="K683" t="str">
            <v>1</v>
          </cell>
          <cell r="L683" t="str">
            <v>13</v>
          </cell>
          <cell r="M683" t="str">
            <v>Y1</v>
          </cell>
          <cell r="N683" t="str">
            <v/>
          </cell>
          <cell r="O683" t="str">
            <v/>
          </cell>
          <cell r="P683" t="str">
            <v>4</v>
          </cell>
          <cell r="Q683" t="str">
            <v>MNTH</v>
          </cell>
          <cell r="R683" t="str">
            <v>DCTA</v>
          </cell>
        </row>
        <row r="684">
          <cell r="B684" t="str">
            <v>3334</v>
          </cell>
          <cell r="C684">
            <v>218</v>
          </cell>
          <cell r="D684" t="str">
            <v>FACILITATOR, SECONDARY MATH/SCI (JOB SHARE)</v>
          </cell>
          <cell r="E684" t="str">
            <v>EXEMPT</v>
          </cell>
          <cell r="F684" t="str">
            <v>S</v>
          </cell>
          <cell r="G684">
            <v>184</v>
          </cell>
          <cell r="H684">
            <v>1111</v>
          </cell>
          <cell r="I684" t="str">
            <v>2300</v>
          </cell>
          <cell r="J684" t="str">
            <v>Ed Lvl (010 to 070)</v>
          </cell>
          <cell r="K684" t="str">
            <v>1</v>
          </cell>
          <cell r="L684" t="str">
            <v>13</v>
          </cell>
          <cell r="M684" t="str">
            <v>Y1</v>
          </cell>
          <cell r="N684" t="str">
            <v>JSHARE</v>
          </cell>
          <cell r="O684" t="str">
            <v/>
          </cell>
          <cell r="P684" t="str">
            <v>4</v>
          </cell>
          <cell r="Q684" t="str">
            <v>MNTH</v>
          </cell>
          <cell r="R684" t="str">
            <v>DCTA</v>
          </cell>
        </row>
        <row r="685">
          <cell r="B685" t="str">
            <v>3335</v>
          </cell>
          <cell r="C685">
            <v>218</v>
          </cell>
          <cell r="D685" t="str">
            <v>FACILITATOR, SECONDARY HUMANITIES</v>
          </cell>
          <cell r="E685" t="str">
            <v>EXEMPT</v>
          </cell>
          <cell r="F685" t="str">
            <v>S</v>
          </cell>
          <cell r="G685">
            <v>184</v>
          </cell>
          <cell r="H685">
            <v>1111</v>
          </cell>
          <cell r="I685" t="str">
            <v>1300</v>
          </cell>
          <cell r="J685" t="str">
            <v>Ed Lvl (010 to 070)</v>
          </cell>
          <cell r="K685" t="str">
            <v>1</v>
          </cell>
          <cell r="L685" t="str">
            <v>13</v>
          </cell>
          <cell r="M685" t="str">
            <v>Y1</v>
          </cell>
          <cell r="N685" t="str">
            <v/>
          </cell>
          <cell r="O685" t="str">
            <v/>
          </cell>
          <cell r="P685" t="str">
            <v>4</v>
          </cell>
          <cell r="Q685" t="str">
            <v>MNTH</v>
          </cell>
          <cell r="R685" t="str">
            <v>DCTA</v>
          </cell>
        </row>
        <row r="686">
          <cell r="B686" t="str">
            <v>3335</v>
          </cell>
          <cell r="C686">
            <v>218</v>
          </cell>
          <cell r="D686" t="str">
            <v>FACILITATOR, SECONDARY HUMANITIES (JOB SHARE)</v>
          </cell>
          <cell r="E686" t="str">
            <v>EXEMPT</v>
          </cell>
          <cell r="F686" t="str">
            <v>S</v>
          </cell>
          <cell r="G686">
            <v>184</v>
          </cell>
          <cell r="H686">
            <v>1111</v>
          </cell>
          <cell r="I686" t="str">
            <v>2300</v>
          </cell>
          <cell r="J686" t="str">
            <v>Ed Lvl (010 to 070)</v>
          </cell>
          <cell r="K686" t="str">
            <v>1</v>
          </cell>
          <cell r="L686" t="str">
            <v>13</v>
          </cell>
          <cell r="M686" t="str">
            <v>Y1</v>
          </cell>
          <cell r="N686" t="str">
            <v>JSHARE</v>
          </cell>
          <cell r="O686" t="str">
            <v/>
          </cell>
          <cell r="P686" t="str">
            <v>4</v>
          </cell>
          <cell r="Q686" t="str">
            <v>MNTH</v>
          </cell>
          <cell r="R686" t="str">
            <v>DCTA</v>
          </cell>
        </row>
        <row r="687">
          <cell r="B687" t="str">
            <v>3336</v>
          </cell>
          <cell r="C687">
            <v>218</v>
          </cell>
          <cell r="D687" t="str">
            <v>FACILITATOR, EARLY READING</v>
          </cell>
          <cell r="E687" t="str">
            <v>EXEMPT</v>
          </cell>
          <cell r="F687" t="str">
            <v>S</v>
          </cell>
          <cell r="G687">
            <v>184</v>
          </cell>
          <cell r="H687">
            <v>1111</v>
          </cell>
          <cell r="I687" t="str">
            <v>1300</v>
          </cell>
          <cell r="J687" t="str">
            <v>Ed Lvl (010 to 070)</v>
          </cell>
          <cell r="K687" t="str">
            <v>1</v>
          </cell>
          <cell r="L687" t="str">
            <v>13</v>
          </cell>
          <cell r="M687" t="str">
            <v>Y1</v>
          </cell>
          <cell r="N687" t="str">
            <v/>
          </cell>
          <cell r="O687" t="str">
            <v/>
          </cell>
          <cell r="P687" t="str">
            <v>4</v>
          </cell>
          <cell r="Q687" t="str">
            <v>MNTH</v>
          </cell>
          <cell r="R687" t="str">
            <v>DCTA</v>
          </cell>
        </row>
        <row r="688">
          <cell r="B688" t="str">
            <v>3337</v>
          </cell>
          <cell r="C688">
            <v>202</v>
          </cell>
          <cell r="D688" t="str">
            <v>TEACHER, SPD ELEM MOD NDS</v>
          </cell>
          <cell r="E688" t="str">
            <v>EXEMPT</v>
          </cell>
          <cell r="F688" t="str">
            <v>S</v>
          </cell>
          <cell r="G688">
            <v>184</v>
          </cell>
          <cell r="H688">
            <v>1111</v>
          </cell>
          <cell r="I688" t="str">
            <v>1300</v>
          </cell>
          <cell r="J688" t="str">
            <v>Ed Lvl (010 to 070)</v>
          </cell>
          <cell r="K688" t="str">
            <v>1</v>
          </cell>
          <cell r="L688" t="str">
            <v>13</v>
          </cell>
          <cell r="M688" t="str">
            <v>Y1</v>
          </cell>
          <cell r="N688" t="str">
            <v/>
          </cell>
          <cell r="O688" t="str">
            <v/>
          </cell>
          <cell r="P688" t="str">
            <v>4</v>
          </cell>
          <cell r="Q688" t="str">
            <v>MNTH</v>
          </cell>
          <cell r="R688" t="str">
            <v>DCTA</v>
          </cell>
        </row>
        <row r="689">
          <cell r="B689" t="str">
            <v>3337</v>
          </cell>
          <cell r="C689">
            <v>202</v>
          </cell>
          <cell r="D689" t="str">
            <v>TEACHER, SPD ELEM MOD NDS (.25 FTE)</v>
          </cell>
          <cell r="E689" t="str">
            <v>EXEMPT</v>
          </cell>
          <cell r="F689" t="str">
            <v>S</v>
          </cell>
          <cell r="G689">
            <v>184</v>
          </cell>
          <cell r="H689">
            <v>1111</v>
          </cell>
          <cell r="I689" t="str">
            <v>4304</v>
          </cell>
          <cell r="J689" t="str">
            <v>Ed Lvl (010 to 070)</v>
          </cell>
          <cell r="K689" t="str">
            <v>1</v>
          </cell>
          <cell r="L689" t="str">
            <v>13</v>
          </cell>
          <cell r="M689" t="str">
            <v>Y1</v>
          </cell>
          <cell r="N689" t="str">
            <v>JVAR250</v>
          </cell>
          <cell r="O689" t="str">
            <v/>
          </cell>
          <cell r="P689" t="str">
            <v>4</v>
          </cell>
          <cell r="Q689" t="str">
            <v>MNTH</v>
          </cell>
          <cell r="R689" t="str">
            <v>DCTA</v>
          </cell>
        </row>
        <row r="690">
          <cell r="B690" t="str">
            <v>3337</v>
          </cell>
          <cell r="C690">
            <v>202</v>
          </cell>
          <cell r="D690" t="str">
            <v>TEACHER, SPD ELEM MOD NDS (.40 FTE)</v>
          </cell>
          <cell r="E690" t="str">
            <v>EXEMPT</v>
          </cell>
          <cell r="F690" t="str">
            <v>S</v>
          </cell>
          <cell r="G690">
            <v>184</v>
          </cell>
          <cell r="H690">
            <v>1111</v>
          </cell>
          <cell r="I690" t="str">
            <v>4303</v>
          </cell>
          <cell r="J690" t="str">
            <v>Ed Lvl (010 to 070)</v>
          </cell>
          <cell r="K690" t="str">
            <v>1</v>
          </cell>
          <cell r="L690" t="str">
            <v>13</v>
          </cell>
          <cell r="M690" t="str">
            <v>Y1</v>
          </cell>
          <cell r="N690" t="str">
            <v>JVAR400</v>
          </cell>
          <cell r="O690" t="str">
            <v/>
          </cell>
          <cell r="P690" t="str">
            <v>4</v>
          </cell>
          <cell r="Q690" t="str">
            <v>MNTH</v>
          </cell>
          <cell r="R690" t="str">
            <v>DCTA</v>
          </cell>
        </row>
        <row r="691">
          <cell r="B691" t="str">
            <v>3337</v>
          </cell>
          <cell r="C691">
            <v>202</v>
          </cell>
          <cell r="D691" t="str">
            <v>TEACHER, SPD ELEM MOD NDS (.50 FTE)</v>
          </cell>
          <cell r="E691" t="str">
            <v>EXEMPT</v>
          </cell>
          <cell r="F691" t="str">
            <v>S</v>
          </cell>
          <cell r="G691">
            <v>184</v>
          </cell>
          <cell r="H691">
            <v>1111</v>
          </cell>
          <cell r="I691" t="str">
            <v>2300</v>
          </cell>
          <cell r="J691" t="str">
            <v>Ed Lvl (010 to 070)</v>
          </cell>
          <cell r="K691" t="str">
            <v>1</v>
          </cell>
          <cell r="L691" t="str">
            <v>13</v>
          </cell>
          <cell r="M691" t="str">
            <v>Y1</v>
          </cell>
          <cell r="N691" t="str">
            <v>JVAR500</v>
          </cell>
          <cell r="O691" t="str">
            <v/>
          </cell>
          <cell r="P691" t="str">
            <v>4</v>
          </cell>
          <cell r="Q691" t="str">
            <v>MNTH</v>
          </cell>
          <cell r="R691" t="str">
            <v>DCTA</v>
          </cell>
        </row>
        <row r="692">
          <cell r="B692" t="str">
            <v>3337</v>
          </cell>
          <cell r="C692">
            <v>202</v>
          </cell>
          <cell r="D692" t="str">
            <v>TEACHER, SPD ELEM MOD NDS (.60 FTE)</v>
          </cell>
          <cell r="E692" t="str">
            <v>EXEMPT</v>
          </cell>
          <cell r="F692" t="str">
            <v>S</v>
          </cell>
          <cell r="G692">
            <v>184</v>
          </cell>
          <cell r="H692">
            <v>1111</v>
          </cell>
          <cell r="I692" t="str">
            <v>4302</v>
          </cell>
          <cell r="J692" t="str">
            <v>Ed Lvl (010 to 070)</v>
          </cell>
          <cell r="K692" t="str">
            <v>1</v>
          </cell>
          <cell r="L692" t="str">
            <v>13</v>
          </cell>
          <cell r="M692" t="str">
            <v>Y1</v>
          </cell>
          <cell r="N692" t="str">
            <v>JVAR600</v>
          </cell>
          <cell r="O692" t="str">
            <v/>
          </cell>
          <cell r="P692" t="str">
            <v>4</v>
          </cell>
          <cell r="Q692" t="str">
            <v>MNTH</v>
          </cell>
          <cell r="R692" t="str">
            <v>DCTA</v>
          </cell>
        </row>
        <row r="693">
          <cell r="B693" t="str">
            <v>3337</v>
          </cell>
          <cell r="C693">
            <v>202</v>
          </cell>
          <cell r="D693" t="str">
            <v>TEACHER, SPD ELEM MOD NDS (.75 FTE)</v>
          </cell>
          <cell r="E693" t="str">
            <v>EXEMPT</v>
          </cell>
          <cell r="F693" t="str">
            <v>S</v>
          </cell>
          <cell r="G693">
            <v>184</v>
          </cell>
          <cell r="H693">
            <v>1111</v>
          </cell>
          <cell r="I693" t="str">
            <v>4301</v>
          </cell>
          <cell r="J693" t="str">
            <v>Ed Lvl (010 to 070)</v>
          </cell>
          <cell r="K693" t="str">
            <v>1</v>
          </cell>
          <cell r="L693" t="str">
            <v>13</v>
          </cell>
          <cell r="M693" t="str">
            <v>Y1</v>
          </cell>
          <cell r="N693" t="str">
            <v>JVAR750</v>
          </cell>
          <cell r="O693" t="str">
            <v/>
          </cell>
          <cell r="P693" t="str">
            <v>4</v>
          </cell>
          <cell r="Q693" t="str">
            <v>MNTH</v>
          </cell>
          <cell r="R693" t="str">
            <v>DCTA</v>
          </cell>
        </row>
        <row r="694">
          <cell r="B694" t="str">
            <v>3337</v>
          </cell>
          <cell r="C694">
            <v>202</v>
          </cell>
          <cell r="D694" t="str">
            <v>TEACHER, SPD ELEM MOD NDS (.80 FTE)</v>
          </cell>
          <cell r="E694" t="str">
            <v>EXEMPT</v>
          </cell>
          <cell r="F694" t="str">
            <v>S</v>
          </cell>
          <cell r="G694">
            <v>184</v>
          </cell>
          <cell r="H694">
            <v>1111</v>
          </cell>
          <cell r="I694" t="str">
            <v>4300</v>
          </cell>
          <cell r="J694" t="str">
            <v>Ed Lvl (010 to 070)</v>
          </cell>
          <cell r="K694" t="str">
            <v>1</v>
          </cell>
          <cell r="L694" t="str">
            <v>13</v>
          </cell>
          <cell r="M694" t="str">
            <v>Y1</v>
          </cell>
          <cell r="N694" t="str">
            <v>JVAR800</v>
          </cell>
          <cell r="O694" t="str">
            <v/>
          </cell>
          <cell r="P694" t="str">
            <v>4</v>
          </cell>
          <cell r="Q694" t="str">
            <v>MNTH</v>
          </cell>
          <cell r="R694" t="str">
            <v>DCTA</v>
          </cell>
        </row>
        <row r="695">
          <cell r="B695" t="str">
            <v>3338</v>
          </cell>
          <cell r="C695">
            <v>202</v>
          </cell>
          <cell r="D695" t="str">
            <v>TEACHER, SPD MID MOD NDS</v>
          </cell>
          <cell r="E695" t="str">
            <v>EXEMPT</v>
          </cell>
          <cell r="F695" t="str">
            <v>S</v>
          </cell>
          <cell r="G695">
            <v>184</v>
          </cell>
          <cell r="H695">
            <v>1111</v>
          </cell>
          <cell r="I695" t="str">
            <v>1300</v>
          </cell>
          <cell r="J695" t="str">
            <v>Ed Lvl (010 to 070)</v>
          </cell>
          <cell r="K695" t="str">
            <v>1</v>
          </cell>
          <cell r="L695" t="str">
            <v>13</v>
          </cell>
          <cell r="M695" t="str">
            <v>Y1</v>
          </cell>
          <cell r="N695" t="str">
            <v/>
          </cell>
          <cell r="O695" t="str">
            <v/>
          </cell>
          <cell r="P695" t="str">
            <v>4</v>
          </cell>
          <cell r="Q695" t="str">
            <v>MNTH</v>
          </cell>
          <cell r="R695" t="str">
            <v>DCTA</v>
          </cell>
        </row>
        <row r="696">
          <cell r="B696" t="str">
            <v>3338</v>
          </cell>
          <cell r="C696">
            <v>202</v>
          </cell>
          <cell r="D696" t="str">
            <v>TEACHER, SPD MID MOD NDS (.25 FTE)</v>
          </cell>
          <cell r="E696" t="str">
            <v>EXEMPT</v>
          </cell>
          <cell r="F696" t="str">
            <v>S</v>
          </cell>
          <cell r="G696">
            <v>184</v>
          </cell>
          <cell r="H696">
            <v>1111</v>
          </cell>
          <cell r="I696" t="str">
            <v>4304</v>
          </cell>
          <cell r="J696" t="str">
            <v>Ed Lvl (010 to 070)</v>
          </cell>
          <cell r="K696" t="str">
            <v>1</v>
          </cell>
          <cell r="L696" t="str">
            <v>13</v>
          </cell>
          <cell r="M696" t="str">
            <v>Y1</v>
          </cell>
          <cell r="N696" t="str">
            <v>JVAR250</v>
          </cell>
          <cell r="O696" t="str">
            <v/>
          </cell>
          <cell r="P696" t="str">
            <v>4</v>
          </cell>
          <cell r="Q696" t="str">
            <v>MNTH</v>
          </cell>
          <cell r="R696" t="str">
            <v>DCTA</v>
          </cell>
        </row>
        <row r="697">
          <cell r="B697" t="str">
            <v>3338</v>
          </cell>
          <cell r="C697">
            <v>202</v>
          </cell>
          <cell r="D697" t="str">
            <v>TEACHER, SPD MID MOD NDS (.40 FTE)</v>
          </cell>
          <cell r="E697" t="str">
            <v>EXEMPT</v>
          </cell>
          <cell r="F697" t="str">
            <v>S</v>
          </cell>
          <cell r="G697">
            <v>184</v>
          </cell>
          <cell r="H697">
            <v>1111</v>
          </cell>
          <cell r="I697" t="str">
            <v>4303</v>
          </cell>
          <cell r="J697" t="str">
            <v>Ed Lvl (010 to 070)</v>
          </cell>
          <cell r="K697" t="str">
            <v>1</v>
          </cell>
          <cell r="L697" t="str">
            <v>13</v>
          </cell>
          <cell r="M697" t="str">
            <v>Y1</v>
          </cell>
          <cell r="N697" t="str">
            <v>JVAR400</v>
          </cell>
          <cell r="O697" t="str">
            <v/>
          </cell>
          <cell r="P697" t="str">
            <v>4</v>
          </cell>
          <cell r="Q697" t="str">
            <v>MNTH</v>
          </cell>
          <cell r="R697" t="str">
            <v>DCTA</v>
          </cell>
        </row>
        <row r="698">
          <cell r="B698" t="str">
            <v>3338</v>
          </cell>
          <cell r="C698">
            <v>202</v>
          </cell>
          <cell r="D698" t="str">
            <v>TEACHER, SPD MID MOD NDS (.50 FTE)</v>
          </cell>
          <cell r="E698" t="str">
            <v>EXEMPT</v>
          </cell>
          <cell r="F698" t="str">
            <v>S</v>
          </cell>
          <cell r="G698">
            <v>184</v>
          </cell>
          <cell r="H698">
            <v>1111</v>
          </cell>
          <cell r="I698" t="str">
            <v>2300</v>
          </cell>
          <cell r="J698" t="str">
            <v>Ed Lvl (010 to 070)</v>
          </cell>
          <cell r="K698" t="str">
            <v>1</v>
          </cell>
          <cell r="L698" t="str">
            <v>13</v>
          </cell>
          <cell r="M698" t="str">
            <v>Y1</v>
          </cell>
          <cell r="N698" t="str">
            <v>JVAR500</v>
          </cell>
          <cell r="O698" t="str">
            <v/>
          </cell>
          <cell r="P698" t="str">
            <v>4</v>
          </cell>
          <cell r="Q698" t="str">
            <v>MNTH</v>
          </cell>
          <cell r="R698" t="str">
            <v>DCTA</v>
          </cell>
        </row>
        <row r="699">
          <cell r="B699" t="str">
            <v>3338</v>
          </cell>
          <cell r="C699">
            <v>202</v>
          </cell>
          <cell r="D699" t="str">
            <v>TEACHER, SPD MID MOD NDS (.60 FTE)</v>
          </cell>
          <cell r="E699" t="str">
            <v>EXEMPT</v>
          </cell>
          <cell r="F699" t="str">
            <v>S</v>
          </cell>
          <cell r="G699">
            <v>184</v>
          </cell>
          <cell r="H699">
            <v>1111</v>
          </cell>
          <cell r="I699" t="str">
            <v>4302</v>
          </cell>
          <cell r="J699" t="str">
            <v>Ed Lvl (010 to 070)</v>
          </cell>
          <cell r="K699" t="str">
            <v>1</v>
          </cell>
          <cell r="L699" t="str">
            <v>13</v>
          </cell>
          <cell r="M699" t="str">
            <v>Y1</v>
          </cell>
          <cell r="N699" t="str">
            <v>JVAR600</v>
          </cell>
          <cell r="O699" t="str">
            <v/>
          </cell>
          <cell r="P699" t="str">
            <v>4</v>
          </cell>
          <cell r="Q699" t="str">
            <v>MNTH</v>
          </cell>
          <cell r="R699" t="str">
            <v>DCTA</v>
          </cell>
        </row>
        <row r="700">
          <cell r="B700" t="str">
            <v>3338</v>
          </cell>
          <cell r="C700">
            <v>202</v>
          </cell>
          <cell r="D700" t="str">
            <v>TEACHER, SPD MID MOD NDS (.75 FTE)</v>
          </cell>
          <cell r="E700" t="str">
            <v>EXEMPT</v>
          </cell>
          <cell r="F700" t="str">
            <v>S</v>
          </cell>
          <cell r="G700">
            <v>184</v>
          </cell>
          <cell r="H700">
            <v>1111</v>
          </cell>
          <cell r="I700" t="str">
            <v>4301</v>
          </cell>
          <cell r="J700" t="str">
            <v>Ed Lvl (010 to 070)</v>
          </cell>
          <cell r="K700" t="str">
            <v>1</v>
          </cell>
          <cell r="L700" t="str">
            <v>13</v>
          </cell>
          <cell r="M700" t="str">
            <v>Y1</v>
          </cell>
          <cell r="N700" t="str">
            <v>JVAR750</v>
          </cell>
          <cell r="O700" t="str">
            <v/>
          </cell>
          <cell r="P700" t="str">
            <v>4</v>
          </cell>
          <cell r="Q700" t="str">
            <v>MNTH</v>
          </cell>
          <cell r="R700" t="str">
            <v>DCTA</v>
          </cell>
        </row>
        <row r="701">
          <cell r="B701" t="str">
            <v>3338</v>
          </cell>
          <cell r="C701">
            <v>202</v>
          </cell>
          <cell r="D701" t="str">
            <v>TEACHER, SPD MID MOD NDS (.80 FTE)</v>
          </cell>
          <cell r="E701" t="str">
            <v>EXEMPT</v>
          </cell>
          <cell r="F701" t="str">
            <v>S</v>
          </cell>
          <cell r="G701">
            <v>184</v>
          </cell>
          <cell r="H701">
            <v>1111</v>
          </cell>
          <cell r="I701" t="str">
            <v>4300</v>
          </cell>
          <cell r="J701" t="str">
            <v>Ed Lvl (010 to 070)</v>
          </cell>
          <cell r="K701" t="str">
            <v>1</v>
          </cell>
          <cell r="L701" t="str">
            <v>13</v>
          </cell>
          <cell r="M701" t="str">
            <v>Y1</v>
          </cell>
          <cell r="N701" t="str">
            <v>JVAR800</v>
          </cell>
          <cell r="O701" t="str">
            <v/>
          </cell>
          <cell r="P701" t="str">
            <v>4</v>
          </cell>
          <cell r="Q701" t="str">
            <v>MNTH</v>
          </cell>
          <cell r="R701" t="str">
            <v>DCTA</v>
          </cell>
        </row>
        <row r="702">
          <cell r="B702" t="str">
            <v>3339</v>
          </cell>
          <cell r="C702">
            <v>202</v>
          </cell>
          <cell r="D702" t="str">
            <v>TEACHER, SPD HS MOD NDS</v>
          </cell>
          <cell r="E702" t="str">
            <v>EXEMPT</v>
          </cell>
          <cell r="F702" t="str">
            <v>S</v>
          </cell>
          <cell r="G702">
            <v>184</v>
          </cell>
          <cell r="H702">
            <v>1111</v>
          </cell>
          <cell r="I702" t="str">
            <v>1300</v>
          </cell>
          <cell r="J702" t="str">
            <v>Ed Lvl (010 to 070)</v>
          </cell>
          <cell r="K702" t="str">
            <v>1</v>
          </cell>
          <cell r="L702" t="str">
            <v>13</v>
          </cell>
          <cell r="M702" t="str">
            <v>Y1</v>
          </cell>
          <cell r="N702" t="str">
            <v/>
          </cell>
          <cell r="O702" t="str">
            <v/>
          </cell>
          <cell r="P702" t="str">
            <v>4</v>
          </cell>
          <cell r="Q702" t="str">
            <v>MNTH</v>
          </cell>
          <cell r="R702" t="str">
            <v>DCTA</v>
          </cell>
        </row>
        <row r="703">
          <cell r="B703" t="str">
            <v>3339</v>
          </cell>
          <cell r="C703">
            <v>202</v>
          </cell>
          <cell r="D703" t="str">
            <v>TEACHER, SPD HS MOD NDS (.25 FTE)</v>
          </cell>
          <cell r="E703" t="str">
            <v>EXEMPT</v>
          </cell>
          <cell r="F703" t="str">
            <v>S</v>
          </cell>
          <cell r="G703">
            <v>184</v>
          </cell>
          <cell r="H703">
            <v>1111</v>
          </cell>
          <cell r="I703" t="str">
            <v>4304</v>
          </cell>
          <cell r="J703" t="str">
            <v>Ed Lvl (010 to 070)</v>
          </cell>
          <cell r="K703" t="str">
            <v>1</v>
          </cell>
          <cell r="L703" t="str">
            <v>13</v>
          </cell>
          <cell r="M703" t="str">
            <v>Y1</v>
          </cell>
          <cell r="N703" t="str">
            <v>JVAR250</v>
          </cell>
          <cell r="O703" t="str">
            <v/>
          </cell>
          <cell r="P703" t="str">
            <v>4</v>
          </cell>
          <cell r="Q703" t="str">
            <v>MNTH</v>
          </cell>
          <cell r="R703" t="str">
            <v>DCTA</v>
          </cell>
        </row>
        <row r="704">
          <cell r="B704" t="str">
            <v>3339</v>
          </cell>
          <cell r="C704">
            <v>202</v>
          </cell>
          <cell r="D704" t="str">
            <v>TEACHER, SPD HS MOD NDS (.40 FTE)</v>
          </cell>
          <cell r="E704" t="str">
            <v>EXEMPT</v>
          </cell>
          <cell r="F704" t="str">
            <v>S</v>
          </cell>
          <cell r="G704">
            <v>184</v>
          </cell>
          <cell r="H704">
            <v>1111</v>
          </cell>
          <cell r="I704" t="str">
            <v>4303</v>
          </cell>
          <cell r="J704" t="str">
            <v>Ed Lvl (010 to 070)</v>
          </cell>
          <cell r="K704" t="str">
            <v>1</v>
          </cell>
          <cell r="L704" t="str">
            <v>13</v>
          </cell>
          <cell r="M704" t="str">
            <v>Y1</v>
          </cell>
          <cell r="N704" t="str">
            <v>JVAR400</v>
          </cell>
          <cell r="O704" t="str">
            <v/>
          </cell>
          <cell r="P704" t="str">
            <v>4</v>
          </cell>
          <cell r="Q704" t="str">
            <v>MNTH</v>
          </cell>
          <cell r="R704" t="str">
            <v>DCTA</v>
          </cell>
        </row>
        <row r="705">
          <cell r="B705" t="str">
            <v>3339</v>
          </cell>
          <cell r="C705">
            <v>202</v>
          </cell>
          <cell r="D705" t="str">
            <v>TEACHER, SPD HS MOD NDS (.50 FTE)</v>
          </cell>
          <cell r="E705" t="str">
            <v>EXEMPT</v>
          </cell>
          <cell r="F705" t="str">
            <v>S</v>
          </cell>
          <cell r="G705">
            <v>184</v>
          </cell>
          <cell r="H705">
            <v>1111</v>
          </cell>
          <cell r="I705" t="str">
            <v>2300</v>
          </cell>
          <cell r="J705" t="str">
            <v>Ed Lvl (010 to 070)</v>
          </cell>
          <cell r="K705" t="str">
            <v>1</v>
          </cell>
          <cell r="L705" t="str">
            <v>13</v>
          </cell>
          <cell r="M705" t="str">
            <v>Y1</v>
          </cell>
          <cell r="N705" t="str">
            <v>JVAR500</v>
          </cell>
          <cell r="O705" t="str">
            <v/>
          </cell>
          <cell r="P705" t="str">
            <v>4</v>
          </cell>
          <cell r="Q705" t="str">
            <v>MNTH</v>
          </cell>
          <cell r="R705" t="str">
            <v>DCTA</v>
          </cell>
        </row>
        <row r="706">
          <cell r="B706" t="str">
            <v>3339</v>
          </cell>
          <cell r="C706">
            <v>202</v>
          </cell>
          <cell r="D706" t="str">
            <v>TEACHER, SPD HS MOD NDS (.60 FTE)</v>
          </cell>
          <cell r="E706" t="str">
            <v>EXEMPT</v>
          </cell>
          <cell r="F706" t="str">
            <v>S</v>
          </cell>
          <cell r="G706">
            <v>184</v>
          </cell>
          <cell r="H706">
            <v>1111</v>
          </cell>
          <cell r="I706" t="str">
            <v>4302</v>
          </cell>
          <cell r="J706" t="str">
            <v>Ed Lvl (010 to 070)</v>
          </cell>
          <cell r="K706" t="str">
            <v>1</v>
          </cell>
          <cell r="L706" t="str">
            <v>13</v>
          </cell>
          <cell r="M706" t="str">
            <v>Y1</v>
          </cell>
          <cell r="N706" t="str">
            <v>JVAR600</v>
          </cell>
          <cell r="O706" t="str">
            <v/>
          </cell>
          <cell r="P706" t="str">
            <v>4</v>
          </cell>
          <cell r="Q706" t="str">
            <v>MNTH</v>
          </cell>
          <cell r="R706" t="str">
            <v>DCTA</v>
          </cell>
        </row>
        <row r="707">
          <cell r="B707" t="str">
            <v>3339</v>
          </cell>
          <cell r="C707">
            <v>202</v>
          </cell>
          <cell r="D707" t="str">
            <v>TEACHER, SPD HS MOD NDS (.75 FTE)</v>
          </cell>
          <cell r="E707" t="str">
            <v>EXEMPT</v>
          </cell>
          <cell r="F707" t="str">
            <v>S</v>
          </cell>
          <cell r="G707">
            <v>184</v>
          </cell>
          <cell r="H707">
            <v>1111</v>
          </cell>
          <cell r="I707" t="str">
            <v>4301</v>
          </cell>
          <cell r="J707" t="str">
            <v>Ed Lvl (010 to 070)</v>
          </cell>
          <cell r="K707" t="str">
            <v>1</v>
          </cell>
          <cell r="L707" t="str">
            <v>13</v>
          </cell>
          <cell r="M707" t="str">
            <v>Y1</v>
          </cell>
          <cell r="N707" t="str">
            <v>JVAR750</v>
          </cell>
          <cell r="O707" t="str">
            <v/>
          </cell>
          <cell r="P707" t="str">
            <v>4</v>
          </cell>
          <cell r="Q707" t="str">
            <v>MNTH</v>
          </cell>
          <cell r="R707" t="str">
            <v>DCTA</v>
          </cell>
        </row>
        <row r="708">
          <cell r="B708" t="str">
            <v>3339</v>
          </cell>
          <cell r="C708">
            <v>202</v>
          </cell>
          <cell r="D708" t="str">
            <v>TEACHER, SPD HS MOD NDS (.80 FTE)</v>
          </cell>
          <cell r="E708" t="str">
            <v>EXEMPT</v>
          </cell>
          <cell r="F708" t="str">
            <v>S</v>
          </cell>
          <cell r="G708">
            <v>184</v>
          </cell>
          <cell r="H708">
            <v>1111</v>
          </cell>
          <cell r="I708" t="str">
            <v>4300</v>
          </cell>
          <cell r="J708" t="str">
            <v>Ed Lvl (010 to 070)</v>
          </cell>
          <cell r="K708" t="str">
            <v>1</v>
          </cell>
          <cell r="L708" t="str">
            <v>13</v>
          </cell>
          <cell r="M708" t="str">
            <v>Y1</v>
          </cell>
          <cell r="N708" t="str">
            <v>JVAR800</v>
          </cell>
          <cell r="O708" t="str">
            <v/>
          </cell>
          <cell r="P708" t="str">
            <v>4</v>
          </cell>
          <cell r="Q708" t="str">
            <v>MNTH</v>
          </cell>
          <cell r="R708" t="str">
            <v>DCTA</v>
          </cell>
        </row>
        <row r="709">
          <cell r="B709" t="str">
            <v>3340</v>
          </cell>
          <cell r="C709">
            <v>201</v>
          </cell>
          <cell r="D709" t="str">
            <v>TEACHER, MIDD SCH PT APPT</v>
          </cell>
          <cell r="E709" t="str">
            <v>EXEMPT</v>
          </cell>
          <cell r="F709" t="str">
            <v>S</v>
          </cell>
          <cell r="G709">
            <v>181</v>
          </cell>
          <cell r="H709">
            <v>1111</v>
          </cell>
          <cell r="I709" t="str">
            <v>2300</v>
          </cell>
          <cell r="J709" t="str">
            <v>Ed Lvl (010 to 070)</v>
          </cell>
          <cell r="K709" t="str">
            <v>1</v>
          </cell>
          <cell r="L709" t="str">
            <v>13</v>
          </cell>
          <cell r="M709" t="str">
            <v>N</v>
          </cell>
          <cell r="N709" t="str">
            <v>JPTIME</v>
          </cell>
          <cell r="O709" t="str">
            <v/>
          </cell>
          <cell r="P709" t="str">
            <v>4</v>
          </cell>
          <cell r="Q709" t="str">
            <v>MNTH</v>
          </cell>
          <cell r="R709" t="str">
            <v>DCTA</v>
          </cell>
        </row>
        <row r="710">
          <cell r="B710" t="str">
            <v>3341</v>
          </cell>
          <cell r="C710">
            <v>201</v>
          </cell>
          <cell r="D710" t="str">
            <v>TEACHER, HIGH SCH PT APPT</v>
          </cell>
          <cell r="E710" t="str">
            <v>EXEMPT</v>
          </cell>
          <cell r="F710" t="str">
            <v>S</v>
          </cell>
          <cell r="G710">
            <v>182</v>
          </cell>
          <cell r="H710">
            <v>1111</v>
          </cell>
          <cell r="I710" t="str">
            <v>2300</v>
          </cell>
          <cell r="J710" t="str">
            <v>Ed Lvl (010 to 070)</v>
          </cell>
          <cell r="K710" t="str">
            <v>1</v>
          </cell>
          <cell r="L710" t="str">
            <v>13</v>
          </cell>
          <cell r="M710" t="str">
            <v>N</v>
          </cell>
          <cell r="N710" t="str">
            <v>JPTIME</v>
          </cell>
          <cell r="O710" t="str">
            <v/>
          </cell>
          <cell r="P710" t="str">
            <v>4</v>
          </cell>
          <cell r="Q710" t="str">
            <v>MNTH</v>
          </cell>
          <cell r="R710" t="str">
            <v>DCTA</v>
          </cell>
        </row>
        <row r="711">
          <cell r="B711" t="str">
            <v>3342</v>
          </cell>
          <cell r="C711">
            <v>218</v>
          </cell>
          <cell r="D711" t="str">
            <v>INST STAFF DEV, HUMANITIES</v>
          </cell>
          <cell r="E711" t="str">
            <v>EXEMPT</v>
          </cell>
          <cell r="F711" t="str">
            <v>S</v>
          </cell>
          <cell r="G711">
            <v>181</v>
          </cell>
          <cell r="H711">
            <v>1111</v>
          </cell>
          <cell r="I711" t="str">
            <v>1300</v>
          </cell>
          <cell r="J711" t="str">
            <v>Ed Lvl (010 to 070)</v>
          </cell>
          <cell r="K711" t="str">
            <v>1</v>
          </cell>
          <cell r="L711" t="str">
            <v>13</v>
          </cell>
          <cell r="M711" t="str">
            <v>N</v>
          </cell>
          <cell r="N711" t="str">
            <v/>
          </cell>
          <cell r="O711" t="str">
            <v/>
          </cell>
          <cell r="P711" t="str">
            <v>4</v>
          </cell>
          <cell r="Q711" t="str">
            <v>MNTH</v>
          </cell>
          <cell r="R711" t="str">
            <v>DCTA</v>
          </cell>
        </row>
        <row r="712">
          <cell r="B712" t="str">
            <v>3343</v>
          </cell>
          <cell r="C712">
            <v>218</v>
          </cell>
          <cell r="D712" t="str">
            <v>INST STAFF DEV, MATH/SCIENCE</v>
          </cell>
          <cell r="E712" t="str">
            <v>EXEMPT</v>
          </cell>
          <cell r="F712" t="str">
            <v>S</v>
          </cell>
          <cell r="G712">
            <v>181</v>
          </cell>
          <cell r="H712">
            <v>1111</v>
          </cell>
          <cell r="I712" t="str">
            <v>1300</v>
          </cell>
          <cell r="J712" t="str">
            <v>Ed Lvl (010 to 070)</v>
          </cell>
          <cell r="K712" t="str">
            <v>1</v>
          </cell>
          <cell r="L712" t="str">
            <v>13</v>
          </cell>
          <cell r="M712" t="str">
            <v>N</v>
          </cell>
          <cell r="N712" t="str">
            <v/>
          </cell>
          <cell r="O712" t="str">
            <v/>
          </cell>
          <cell r="P712" t="str">
            <v>4</v>
          </cell>
          <cell r="Q712" t="str">
            <v>MNTH</v>
          </cell>
          <cell r="R712" t="str">
            <v>DCTA</v>
          </cell>
        </row>
        <row r="713">
          <cell r="B713" t="str">
            <v>3344</v>
          </cell>
          <cell r="C713">
            <v>218</v>
          </cell>
          <cell r="D713" t="str">
            <v>INST STAFF DEV, ELA</v>
          </cell>
          <cell r="E713" t="str">
            <v>EXEMPT</v>
          </cell>
          <cell r="F713" t="str">
            <v>S</v>
          </cell>
          <cell r="G713">
            <v>184</v>
          </cell>
          <cell r="H713">
            <v>1111</v>
          </cell>
          <cell r="I713" t="str">
            <v>1300</v>
          </cell>
          <cell r="J713" t="str">
            <v>Ed Lvl (010 to 070)</v>
          </cell>
          <cell r="K713" t="str">
            <v>1</v>
          </cell>
          <cell r="L713" t="str">
            <v>13</v>
          </cell>
          <cell r="M713" t="str">
            <v>Y1</v>
          </cell>
          <cell r="N713" t="str">
            <v/>
          </cell>
          <cell r="O713" t="str">
            <v/>
          </cell>
          <cell r="P713" t="str">
            <v>4</v>
          </cell>
          <cell r="Q713" t="str">
            <v>MNTH</v>
          </cell>
          <cell r="R713" t="str">
            <v>DCTA</v>
          </cell>
        </row>
        <row r="714">
          <cell r="B714" t="str">
            <v>3345</v>
          </cell>
          <cell r="C714">
            <v>218</v>
          </cell>
          <cell r="D714" t="str">
            <v>INST STAFF DEV, SPEC ED</v>
          </cell>
          <cell r="E714" t="str">
            <v>EXEMPT</v>
          </cell>
          <cell r="F714" t="str">
            <v>S</v>
          </cell>
          <cell r="G714">
            <v>181</v>
          </cell>
          <cell r="H714">
            <v>1111</v>
          </cell>
          <cell r="I714" t="str">
            <v>1300</v>
          </cell>
          <cell r="J714" t="str">
            <v>Ed Lvl (010 to 070)</v>
          </cell>
          <cell r="K714" t="str">
            <v>1</v>
          </cell>
          <cell r="L714" t="str">
            <v>13</v>
          </cell>
          <cell r="M714" t="str">
            <v>N</v>
          </cell>
          <cell r="N714" t="str">
            <v/>
          </cell>
          <cell r="O714" t="str">
            <v/>
          </cell>
          <cell r="P714" t="str">
            <v>4</v>
          </cell>
          <cell r="Q714" t="str">
            <v>MNTH</v>
          </cell>
          <cell r="R714" t="str">
            <v>DCTA</v>
          </cell>
        </row>
        <row r="715">
          <cell r="B715" t="str">
            <v>3346</v>
          </cell>
          <cell r="C715">
            <v>218</v>
          </cell>
          <cell r="D715" t="str">
            <v>INST STAFF DEV, ARTS</v>
          </cell>
          <cell r="E715" t="str">
            <v>EXEMPT</v>
          </cell>
          <cell r="F715" t="str">
            <v>S</v>
          </cell>
          <cell r="G715">
            <v>181</v>
          </cell>
          <cell r="H715">
            <v>1111</v>
          </cell>
          <cell r="I715" t="str">
            <v>1300</v>
          </cell>
          <cell r="J715" t="str">
            <v>Ed Lvl (010 to 070)</v>
          </cell>
          <cell r="K715" t="str">
            <v>1</v>
          </cell>
          <cell r="L715" t="str">
            <v>13</v>
          </cell>
          <cell r="M715" t="str">
            <v>N</v>
          </cell>
          <cell r="N715" t="str">
            <v/>
          </cell>
          <cell r="O715" t="str">
            <v/>
          </cell>
          <cell r="P715" t="str">
            <v>4</v>
          </cell>
          <cell r="Q715" t="str">
            <v>MNTH</v>
          </cell>
          <cell r="R715" t="str">
            <v>DCTA</v>
          </cell>
        </row>
        <row r="716">
          <cell r="B716" t="str">
            <v>3347</v>
          </cell>
          <cell r="C716">
            <v>218</v>
          </cell>
          <cell r="D716" t="str">
            <v>INST STAFF DEV, EARLY ED</v>
          </cell>
          <cell r="E716" t="str">
            <v>EXEMPT</v>
          </cell>
          <cell r="F716" t="str">
            <v>S</v>
          </cell>
          <cell r="G716">
            <v>184</v>
          </cell>
          <cell r="H716">
            <v>1111</v>
          </cell>
          <cell r="I716" t="str">
            <v>1300</v>
          </cell>
          <cell r="J716" t="str">
            <v>Ed Lvl (010 to 070)</v>
          </cell>
          <cell r="K716" t="str">
            <v>1</v>
          </cell>
          <cell r="L716" t="str">
            <v>13</v>
          </cell>
          <cell r="M716" t="str">
            <v>Y1</v>
          </cell>
          <cell r="N716" t="str">
            <v/>
          </cell>
          <cell r="O716" t="str">
            <v/>
          </cell>
          <cell r="P716" t="str">
            <v>4</v>
          </cell>
          <cell r="Q716" t="str">
            <v>MNTH</v>
          </cell>
          <cell r="R716" t="str">
            <v>DCTA</v>
          </cell>
        </row>
        <row r="717">
          <cell r="B717" t="str">
            <v>3348</v>
          </cell>
          <cell r="C717">
            <v>218</v>
          </cell>
          <cell r="D717" t="str">
            <v>INST STAFF DEV, LANG ARTS</v>
          </cell>
          <cell r="E717" t="str">
            <v>EXEMPT</v>
          </cell>
          <cell r="F717" t="str">
            <v>S</v>
          </cell>
          <cell r="G717">
            <v>181</v>
          </cell>
          <cell r="H717">
            <v>1111</v>
          </cell>
          <cell r="I717" t="str">
            <v>1300</v>
          </cell>
          <cell r="J717" t="str">
            <v>Ed Lvl (010 to 070)</v>
          </cell>
          <cell r="K717" t="str">
            <v>1</v>
          </cell>
          <cell r="L717" t="str">
            <v>13</v>
          </cell>
          <cell r="M717" t="str">
            <v>N</v>
          </cell>
          <cell r="N717" t="str">
            <v/>
          </cell>
          <cell r="O717" t="str">
            <v/>
          </cell>
          <cell r="P717" t="str">
            <v>4</v>
          </cell>
          <cell r="Q717" t="str">
            <v>MNTH</v>
          </cell>
          <cell r="R717" t="str">
            <v>DCTA</v>
          </cell>
        </row>
        <row r="718">
          <cell r="B718" t="str">
            <v>3349</v>
          </cell>
          <cell r="C718">
            <v>218</v>
          </cell>
          <cell r="D718" t="str">
            <v>INST STAFF DEV, SOC STUDIES</v>
          </cell>
          <cell r="E718" t="str">
            <v>EXEMPT</v>
          </cell>
          <cell r="F718" t="str">
            <v>S</v>
          </cell>
          <cell r="G718">
            <v>181</v>
          </cell>
          <cell r="H718">
            <v>1111</v>
          </cell>
          <cell r="I718" t="str">
            <v>1300</v>
          </cell>
          <cell r="J718" t="str">
            <v>Ed Lvl (010 to 070)</v>
          </cell>
          <cell r="K718" t="str">
            <v>1</v>
          </cell>
          <cell r="L718" t="str">
            <v>13</v>
          </cell>
          <cell r="M718" t="str">
            <v>N</v>
          </cell>
          <cell r="N718" t="str">
            <v/>
          </cell>
          <cell r="O718" t="str">
            <v/>
          </cell>
          <cell r="P718" t="str">
            <v>4</v>
          </cell>
          <cell r="Q718" t="str">
            <v>MNTH</v>
          </cell>
          <cell r="R718" t="str">
            <v>DCTA</v>
          </cell>
        </row>
        <row r="719">
          <cell r="B719" t="str">
            <v>3350</v>
          </cell>
          <cell r="C719">
            <v>218</v>
          </cell>
          <cell r="D719" t="str">
            <v>LIT COACH, HIGH VAR CONT   (.25 FTE)</v>
          </cell>
          <cell r="E719" t="str">
            <v>EXEMPT</v>
          </cell>
          <cell r="F719" t="str">
            <v>S</v>
          </cell>
          <cell r="G719">
            <v>181</v>
          </cell>
          <cell r="H719">
            <v>1111</v>
          </cell>
          <cell r="I719" t="str">
            <v>4304</v>
          </cell>
          <cell r="J719" t="str">
            <v>Ed Lvl (010 to 070)</v>
          </cell>
          <cell r="K719" t="str">
            <v>1</v>
          </cell>
          <cell r="L719" t="str">
            <v>13</v>
          </cell>
          <cell r="M719" t="str">
            <v>N</v>
          </cell>
          <cell r="N719" t="str">
            <v>JVAR250</v>
          </cell>
          <cell r="O719" t="str">
            <v/>
          </cell>
          <cell r="P719" t="str">
            <v>4</v>
          </cell>
          <cell r="Q719" t="str">
            <v>MNTH</v>
          </cell>
          <cell r="R719" t="str">
            <v>DCTA</v>
          </cell>
        </row>
        <row r="720">
          <cell r="B720" t="str">
            <v>3350</v>
          </cell>
          <cell r="C720">
            <v>218</v>
          </cell>
          <cell r="D720" t="str">
            <v>LIT COACH, HIGH VAR CONT   (.40 FTE)</v>
          </cell>
          <cell r="E720" t="str">
            <v>EXEMPT</v>
          </cell>
          <cell r="F720" t="str">
            <v>S</v>
          </cell>
          <cell r="G720">
            <v>181</v>
          </cell>
          <cell r="H720">
            <v>1111</v>
          </cell>
          <cell r="I720" t="str">
            <v>4303</v>
          </cell>
          <cell r="J720" t="str">
            <v>Ed Lvl (010 to 070)</v>
          </cell>
          <cell r="K720" t="str">
            <v>1</v>
          </cell>
          <cell r="L720" t="str">
            <v>13</v>
          </cell>
          <cell r="M720" t="str">
            <v>N</v>
          </cell>
          <cell r="N720" t="str">
            <v>JVAR400</v>
          </cell>
          <cell r="O720" t="str">
            <v/>
          </cell>
          <cell r="P720" t="str">
            <v>4</v>
          </cell>
          <cell r="Q720" t="str">
            <v>MNTH</v>
          </cell>
          <cell r="R720" t="str">
            <v>DCTA</v>
          </cell>
        </row>
        <row r="721">
          <cell r="B721" t="str">
            <v>3350</v>
          </cell>
          <cell r="C721">
            <v>218</v>
          </cell>
          <cell r="D721" t="str">
            <v>LIT COACH, HIGH VAR CONT   (.50 FTE)</v>
          </cell>
          <cell r="E721" t="str">
            <v>EXEMPT</v>
          </cell>
          <cell r="F721" t="str">
            <v>S</v>
          </cell>
          <cell r="G721">
            <v>181</v>
          </cell>
          <cell r="H721">
            <v>1111</v>
          </cell>
          <cell r="I721" t="str">
            <v>2300</v>
          </cell>
          <cell r="J721" t="str">
            <v>Ed Lvl (010 to 070)</v>
          </cell>
          <cell r="K721" t="str">
            <v>1</v>
          </cell>
          <cell r="L721" t="str">
            <v>13</v>
          </cell>
          <cell r="M721" t="str">
            <v>N</v>
          </cell>
          <cell r="N721" t="str">
            <v>JVAR500</v>
          </cell>
          <cell r="O721" t="str">
            <v/>
          </cell>
          <cell r="P721" t="str">
            <v>4</v>
          </cell>
          <cell r="Q721" t="str">
            <v>MNTH</v>
          </cell>
          <cell r="R721" t="str">
            <v>DCTA</v>
          </cell>
        </row>
        <row r="722">
          <cell r="B722" t="str">
            <v>3350</v>
          </cell>
          <cell r="C722">
            <v>218</v>
          </cell>
          <cell r="D722" t="str">
            <v>LIT COACH, HIGH VAR CONT   (.60 FTE)</v>
          </cell>
          <cell r="E722" t="str">
            <v>EXEMPT</v>
          </cell>
          <cell r="F722" t="str">
            <v>S</v>
          </cell>
          <cell r="G722">
            <v>181</v>
          </cell>
          <cell r="H722">
            <v>1111</v>
          </cell>
          <cell r="I722" t="str">
            <v>4302</v>
          </cell>
          <cell r="J722" t="str">
            <v>Ed Lvl (010 to 070)</v>
          </cell>
          <cell r="K722" t="str">
            <v>1</v>
          </cell>
          <cell r="L722" t="str">
            <v>13</v>
          </cell>
          <cell r="M722" t="str">
            <v>N</v>
          </cell>
          <cell r="N722" t="str">
            <v>JVAR600</v>
          </cell>
          <cell r="O722" t="str">
            <v/>
          </cell>
          <cell r="P722" t="str">
            <v>4</v>
          </cell>
          <cell r="Q722" t="str">
            <v>MNTH</v>
          </cell>
          <cell r="R722" t="str">
            <v>DCTA</v>
          </cell>
        </row>
        <row r="723">
          <cell r="B723" t="str">
            <v>3350</v>
          </cell>
          <cell r="C723">
            <v>218</v>
          </cell>
          <cell r="D723" t="str">
            <v>LIT COACH, HIGH VAR CONT   (.75 FTE)</v>
          </cell>
          <cell r="E723" t="str">
            <v>EXEMPT</v>
          </cell>
          <cell r="F723" t="str">
            <v>S</v>
          </cell>
          <cell r="G723">
            <v>181</v>
          </cell>
          <cell r="H723">
            <v>1111</v>
          </cell>
          <cell r="I723" t="str">
            <v>4301</v>
          </cell>
          <cell r="J723" t="str">
            <v>Ed Lvl (010 to 070)</v>
          </cell>
          <cell r="K723" t="str">
            <v>1</v>
          </cell>
          <cell r="L723" t="str">
            <v>13</v>
          </cell>
          <cell r="M723" t="str">
            <v>N</v>
          </cell>
          <cell r="N723" t="str">
            <v>JVAR750</v>
          </cell>
          <cell r="O723" t="str">
            <v/>
          </cell>
          <cell r="P723" t="str">
            <v>4</v>
          </cell>
          <cell r="Q723" t="str">
            <v>MNTH</v>
          </cell>
          <cell r="R723" t="str">
            <v>DCTA</v>
          </cell>
        </row>
        <row r="724">
          <cell r="B724" t="str">
            <v>3350</v>
          </cell>
          <cell r="C724">
            <v>218</v>
          </cell>
          <cell r="D724" t="str">
            <v>LIT COACH, HIGH VAR CONT   (.80 FTE)</v>
          </cell>
          <cell r="E724" t="str">
            <v>EXEMPT</v>
          </cell>
          <cell r="F724" t="str">
            <v>S</v>
          </cell>
          <cell r="G724">
            <v>181</v>
          </cell>
          <cell r="H724">
            <v>1111</v>
          </cell>
          <cell r="I724" t="str">
            <v>4300</v>
          </cell>
          <cell r="J724" t="str">
            <v>Ed Lvl (010 to 070)</v>
          </cell>
          <cell r="K724" t="str">
            <v>1</v>
          </cell>
          <cell r="L724" t="str">
            <v>13</v>
          </cell>
          <cell r="M724" t="str">
            <v>N</v>
          </cell>
          <cell r="N724" t="str">
            <v>JVAR800</v>
          </cell>
          <cell r="O724" t="str">
            <v/>
          </cell>
          <cell r="P724" t="str">
            <v>4</v>
          </cell>
          <cell r="Q724" t="str">
            <v>MNTH</v>
          </cell>
          <cell r="R724" t="str">
            <v>DCTA</v>
          </cell>
        </row>
        <row r="725">
          <cell r="B725" t="str">
            <v>3350</v>
          </cell>
          <cell r="C725">
            <v>218</v>
          </cell>
          <cell r="D725" t="str">
            <v>LITERACY COACH, HIGH SCH</v>
          </cell>
          <cell r="E725" t="str">
            <v>EXEMPT</v>
          </cell>
          <cell r="F725" t="str">
            <v>S</v>
          </cell>
          <cell r="G725">
            <v>182</v>
          </cell>
          <cell r="H725">
            <v>1111</v>
          </cell>
          <cell r="I725" t="str">
            <v>1300</v>
          </cell>
          <cell r="J725" t="str">
            <v>Ed Lvl (010 to 070)</v>
          </cell>
          <cell r="K725" t="str">
            <v>1</v>
          </cell>
          <cell r="L725" t="str">
            <v>13</v>
          </cell>
          <cell r="M725" t="str">
            <v>N</v>
          </cell>
          <cell r="N725" t="str">
            <v/>
          </cell>
          <cell r="O725" t="str">
            <v/>
          </cell>
          <cell r="P725" t="str">
            <v>4</v>
          </cell>
          <cell r="Q725" t="str">
            <v>MNTH</v>
          </cell>
          <cell r="R725" t="str">
            <v>DCTA</v>
          </cell>
        </row>
        <row r="726">
          <cell r="B726" t="str">
            <v>3350</v>
          </cell>
          <cell r="C726">
            <v>218</v>
          </cell>
          <cell r="D726" t="str">
            <v>LITERACY COACH, HIGH SCH   (JOB SHARE)</v>
          </cell>
          <cell r="E726" t="str">
            <v>EXEMPT</v>
          </cell>
          <cell r="F726" t="str">
            <v>S</v>
          </cell>
          <cell r="G726">
            <v>182</v>
          </cell>
          <cell r="H726">
            <v>1111</v>
          </cell>
          <cell r="I726" t="str">
            <v>2300</v>
          </cell>
          <cell r="J726" t="str">
            <v>Ed Lvl (010 to 070)</v>
          </cell>
          <cell r="K726" t="str">
            <v>1</v>
          </cell>
          <cell r="L726" t="str">
            <v>13</v>
          </cell>
          <cell r="M726" t="str">
            <v>N</v>
          </cell>
          <cell r="N726" t="str">
            <v>JSHARE</v>
          </cell>
          <cell r="O726" t="str">
            <v/>
          </cell>
          <cell r="P726" t="str">
            <v>4</v>
          </cell>
          <cell r="Q726" t="str">
            <v>MNTH</v>
          </cell>
          <cell r="R726" t="str">
            <v>DCTA</v>
          </cell>
        </row>
        <row r="727">
          <cell r="B727" t="str">
            <v>3351</v>
          </cell>
          <cell r="C727">
            <v>218</v>
          </cell>
          <cell r="D727" t="str">
            <v>LIT COACH, MIDDLE VAR CONT   (.25 FTE)</v>
          </cell>
          <cell r="E727" t="str">
            <v>EXEMPT</v>
          </cell>
          <cell r="F727" t="str">
            <v>S</v>
          </cell>
          <cell r="G727">
            <v>181</v>
          </cell>
          <cell r="H727">
            <v>1111</v>
          </cell>
          <cell r="I727" t="str">
            <v>4304</v>
          </cell>
          <cell r="J727" t="str">
            <v>Ed Lvl (010 to 070)</v>
          </cell>
          <cell r="K727" t="str">
            <v>1</v>
          </cell>
          <cell r="L727" t="str">
            <v>13</v>
          </cell>
          <cell r="M727" t="str">
            <v>N</v>
          </cell>
          <cell r="N727" t="str">
            <v>JVAR250</v>
          </cell>
          <cell r="O727" t="str">
            <v/>
          </cell>
          <cell r="P727" t="str">
            <v>4</v>
          </cell>
          <cell r="Q727" t="str">
            <v>MNTH</v>
          </cell>
          <cell r="R727" t="str">
            <v>DCTA</v>
          </cell>
        </row>
        <row r="728">
          <cell r="B728" t="str">
            <v>3351</v>
          </cell>
          <cell r="C728">
            <v>218</v>
          </cell>
          <cell r="D728" t="str">
            <v>LIT COACH, MIDDLE VAR CONT   (.40 FTE)</v>
          </cell>
          <cell r="E728" t="str">
            <v>EXEMPT</v>
          </cell>
          <cell r="F728" t="str">
            <v>S</v>
          </cell>
          <cell r="G728">
            <v>181</v>
          </cell>
          <cell r="H728">
            <v>1111</v>
          </cell>
          <cell r="I728" t="str">
            <v>4303</v>
          </cell>
          <cell r="J728" t="str">
            <v>Ed Lvl (010 to 070)</v>
          </cell>
          <cell r="K728" t="str">
            <v>1</v>
          </cell>
          <cell r="L728" t="str">
            <v>13</v>
          </cell>
          <cell r="M728" t="str">
            <v>N</v>
          </cell>
          <cell r="N728" t="str">
            <v>JVAR400</v>
          </cell>
          <cell r="O728" t="str">
            <v/>
          </cell>
          <cell r="P728" t="str">
            <v>4</v>
          </cell>
          <cell r="Q728" t="str">
            <v>MNTH</v>
          </cell>
          <cell r="R728" t="str">
            <v>DCTA</v>
          </cell>
        </row>
        <row r="729">
          <cell r="B729" t="str">
            <v>3351</v>
          </cell>
          <cell r="C729">
            <v>218</v>
          </cell>
          <cell r="D729" t="str">
            <v>LIT COACH, MIDDLE VAR CONT   (.50 FTE)</v>
          </cell>
          <cell r="E729" t="str">
            <v>EXEMPT</v>
          </cell>
          <cell r="F729" t="str">
            <v>S</v>
          </cell>
          <cell r="G729">
            <v>181</v>
          </cell>
          <cell r="H729">
            <v>1111</v>
          </cell>
          <cell r="I729" t="str">
            <v>2300</v>
          </cell>
          <cell r="J729" t="str">
            <v>Ed Lvl (010 to 070)</v>
          </cell>
          <cell r="K729" t="str">
            <v>1</v>
          </cell>
          <cell r="L729" t="str">
            <v>13</v>
          </cell>
          <cell r="M729" t="str">
            <v>N</v>
          </cell>
          <cell r="N729" t="str">
            <v>JVAR500</v>
          </cell>
          <cell r="O729" t="str">
            <v/>
          </cell>
          <cell r="P729" t="str">
            <v>4</v>
          </cell>
          <cell r="Q729" t="str">
            <v>MNTH</v>
          </cell>
          <cell r="R729" t="str">
            <v>DCTA</v>
          </cell>
        </row>
        <row r="730">
          <cell r="B730" t="str">
            <v>3351</v>
          </cell>
          <cell r="C730">
            <v>218</v>
          </cell>
          <cell r="D730" t="str">
            <v>LIT COACH, MIDDLE VAR CONT   (.60 FTE)</v>
          </cell>
          <cell r="E730" t="str">
            <v>EXEMPT</v>
          </cell>
          <cell r="F730" t="str">
            <v>S</v>
          </cell>
          <cell r="G730">
            <v>181</v>
          </cell>
          <cell r="H730">
            <v>1111</v>
          </cell>
          <cell r="I730" t="str">
            <v>4302</v>
          </cell>
          <cell r="J730" t="str">
            <v>Ed Lvl (010 to 070)</v>
          </cell>
          <cell r="K730" t="str">
            <v>1</v>
          </cell>
          <cell r="L730" t="str">
            <v>13</v>
          </cell>
          <cell r="M730" t="str">
            <v>N</v>
          </cell>
          <cell r="N730" t="str">
            <v>JVAR600</v>
          </cell>
          <cell r="O730" t="str">
            <v/>
          </cell>
          <cell r="P730" t="str">
            <v>4</v>
          </cell>
          <cell r="Q730" t="str">
            <v>MNTH</v>
          </cell>
          <cell r="R730" t="str">
            <v>DCTA</v>
          </cell>
        </row>
        <row r="731">
          <cell r="B731" t="str">
            <v>3351</v>
          </cell>
          <cell r="C731">
            <v>218</v>
          </cell>
          <cell r="D731" t="str">
            <v>LIT COACH, MIDDLE VAR CONT   (.75 FTE)</v>
          </cell>
          <cell r="E731" t="str">
            <v>EXEMPT</v>
          </cell>
          <cell r="F731" t="str">
            <v>S</v>
          </cell>
          <cell r="G731">
            <v>181</v>
          </cell>
          <cell r="H731">
            <v>1111</v>
          </cell>
          <cell r="I731" t="str">
            <v>4301</v>
          </cell>
          <cell r="J731" t="str">
            <v>Ed Lvl (010 to 070)</v>
          </cell>
          <cell r="K731" t="str">
            <v>1</v>
          </cell>
          <cell r="L731" t="str">
            <v>13</v>
          </cell>
          <cell r="M731" t="str">
            <v>N</v>
          </cell>
          <cell r="N731" t="str">
            <v>JVAR750</v>
          </cell>
          <cell r="O731" t="str">
            <v/>
          </cell>
          <cell r="P731" t="str">
            <v>4</v>
          </cell>
          <cell r="Q731" t="str">
            <v>MNTH</v>
          </cell>
          <cell r="R731" t="str">
            <v>DCTA</v>
          </cell>
        </row>
        <row r="732">
          <cell r="B732" t="str">
            <v>3351</v>
          </cell>
          <cell r="C732">
            <v>218</v>
          </cell>
          <cell r="D732" t="str">
            <v>LIT COACH, MIDDLE VAR CONT   (.80 FTE)</v>
          </cell>
          <cell r="E732" t="str">
            <v>EXEMPT</v>
          </cell>
          <cell r="F732" t="str">
            <v>S</v>
          </cell>
          <cell r="G732">
            <v>181</v>
          </cell>
          <cell r="H732">
            <v>1111</v>
          </cell>
          <cell r="I732" t="str">
            <v>4300</v>
          </cell>
          <cell r="J732" t="str">
            <v>Ed Lvl (010 to 070)</v>
          </cell>
          <cell r="K732" t="str">
            <v>1</v>
          </cell>
          <cell r="L732" t="str">
            <v>13</v>
          </cell>
          <cell r="M732" t="str">
            <v>N</v>
          </cell>
          <cell r="N732" t="str">
            <v>JVAR800</v>
          </cell>
          <cell r="O732" t="str">
            <v/>
          </cell>
          <cell r="P732" t="str">
            <v>4</v>
          </cell>
          <cell r="Q732" t="str">
            <v>MNTH</v>
          </cell>
          <cell r="R732" t="str">
            <v>DCTA</v>
          </cell>
        </row>
        <row r="733">
          <cell r="B733" t="str">
            <v>3351</v>
          </cell>
          <cell r="C733">
            <v>218</v>
          </cell>
          <cell r="D733" t="str">
            <v>LITERACY COACH, MIDDLE SCH</v>
          </cell>
          <cell r="E733" t="str">
            <v>EXEMPT</v>
          </cell>
          <cell r="F733" t="str">
            <v>S</v>
          </cell>
          <cell r="G733">
            <v>182</v>
          </cell>
          <cell r="H733">
            <v>1111</v>
          </cell>
          <cell r="I733" t="str">
            <v>1300</v>
          </cell>
          <cell r="J733" t="str">
            <v>Ed Lvl (010 to 070)</v>
          </cell>
          <cell r="K733" t="str">
            <v>1</v>
          </cell>
          <cell r="L733" t="str">
            <v>13</v>
          </cell>
          <cell r="M733" t="str">
            <v>N</v>
          </cell>
          <cell r="N733" t="str">
            <v/>
          </cell>
          <cell r="O733" t="str">
            <v/>
          </cell>
          <cell r="P733" t="str">
            <v>4</v>
          </cell>
          <cell r="Q733" t="str">
            <v>MNTH</v>
          </cell>
          <cell r="R733" t="str">
            <v>DCTA</v>
          </cell>
        </row>
        <row r="734">
          <cell r="B734" t="str">
            <v>3351</v>
          </cell>
          <cell r="C734">
            <v>218</v>
          </cell>
          <cell r="D734" t="str">
            <v>LITERACY COACH, MIDDLE SCH   (JOB SHARE)</v>
          </cell>
          <cell r="E734" t="str">
            <v>EXEMPT</v>
          </cell>
          <cell r="F734" t="str">
            <v>S</v>
          </cell>
          <cell r="G734">
            <v>181</v>
          </cell>
          <cell r="H734">
            <v>1111</v>
          </cell>
          <cell r="I734" t="str">
            <v>2300</v>
          </cell>
          <cell r="J734" t="str">
            <v>Ed Lvl (010 to 070)</v>
          </cell>
          <cell r="K734" t="str">
            <v>1</v>
          </cell>
          <cell r="L734" t="str">
            <v>13</v>
          </cell>
          <cell r="M734" t="str">
            <v>N</v>
          </cell>
          <cell r="N734" t="str">
            <v>JSHARE</v>
          </cell>
          <cell r="O734" t="str">
            <v/>
          </cell>
          <cell r="P734" t="str">
            <v>4</v>
          </cell>
          <cell r="Q734" t="str">
            <v>MNTH</v>
          </cell>
          <cell r="R734" t="str">
            <v>DCTA</v>
          </cell>
        </row>
        <row r="735">
          <cell r="B735" t="str">
            <v>3352</v>
          </cell>
          <cell r="C735">
            <v>218</v>
          </cell>
          <cell r="D735" t="str">
            <v>LIT COACH, ELEM VAR CONT   (.25 FTE)</v>
          </cell>
          <cell r="E735" t="str">
            <v>EXEMPT</v>
          </cell>
          <cell r="F735" t="str">
            <v>S</v>
          </cell>
          <cell r="G735">
            <v>181</v>
          </cell>
          <cell r="H735">
            <v>1111</v>
          </cell>
          <cell r="I735" t="str">
            <v>4304</v>
          </cell>
          <cell r="J735" t="str">
            <v>Ed Lvl (010 to 070)</v>
          </cell>
          <cell r="K735" t="str">
            <v>1</v>
          </cell>
          <cell r="L735" t="str">
            <v>13</v>
          </cell>
          <cell r="M735" t="str">
            <v>N</v>
          </cell>
          <cell r="N735" t="str">
            <v>JVAR250</v>
          </cell>
          <cell r="O735" t="str">
            <v/>
          </cell>
          <cell r="P735" t="str">
            <v>4</v>
          </cell>
          <cell r="Q735" t="str">
            <v>MNTH</v>
          </cell>
          <cell r="R735" t="str">
            <v>DCTA</v>
          </cell>
        </row>
        <row r="736">
          <cell r="B736" t="str">
            <v>3352</v>
          </cell>
          <cell r="C736">
            <v>218</v>
          </cell>
          <cell r="D736" t="str">
            <v>LIT COACH, ELEM VAR CONT   (.40 FTE)</v>
          </cell>
          <cell r="E736" t="str">
            <v>EXEMPT</v>
          </cell>
          <cell r="F736" t="str">
            <v>S</v>
          </cell>
          <cell r="G736">
            <v>181</v>
          </cell>
          <cell r="H736">
            <v>1111</v>
          </cell>
          <cell r="I736" t="str">
            <v>4303</v>
          </cell>
          <cell r="J736" t="str">
            <v>Ed Lvl (010 to 070)</v>
          </cell>
          <cell r="K736" t="str">
            <v>1</v>
          </cell>
          <cell r="L736" t="str">
            <v>13</v>
          </cell>
          <cell r="M736" t="str">
            <v>N</v>
          </cell>
          <cell r="N736" t="str">
            <v>JVAR400</v>
          </cell>
          <cell r="O736" t="str">
            <v/>
          </cell>
          <cell r="P736" t="str">
            <v>4</v>
          </cell>
          <cell r="Q736" t="str">
            <v>MNTH</v>
          </cell>
          <cell r="R736" t="str">
            <v>DCTA</v>
          </cell>
        </row>
        <row r="737">
          <cell r="B737" t="str">
            <v>3352</v>
          </cell>
          <cell r="C737">
            <v>218</v>
          </cell>
          <cell r="D737" t="str">
            <v>LIT COACH, ELEM VAR CONT   (.50 FTE)</v>
          </cell>
          <cell r="E737" t="str">
            <v>EXEMPT</v>
          </cell>
          <cell r="F737" t="str">
            <v>S</v>
          </cell>
          <cell r="G737">
            <v>181</v>
          </cell>
          <cell r="H737">
            <v>1111</v>
          </cell>
          <cell r="I737" t="str">
            <v>2300</v>
          </cell>
          <cell r="J737" t="str">
            <v>Ed Lvl (010 to 070)</v>
          </cell>
          <cell r="K737" t="str">
            <v>1</v>
          </cell>
          <cell r="L737" t="str">
            <v>13</v>
          </cell>
          <cell r="M737" t="str">
            <v>N</v>
          </cell>
          <cell r="N737" t="str">
            <v>JVAR500</v>
          </cell>
          <cell r="O737" t="str">
            <v/>
          </cell>
          <cell r="P737" t="str">
            <v>4</v>
          </cell>
          <cell r="Q737" t="str">
            <v>MNTH</v>
          </cell>
          <cell r="R737" t="str">
            <v>DCTA</v>
          </cell>
        </row>
        <row r="738">
          <cell r="B738" t="str">
            <v>3352</v>
          </cell>
          <cell r="C738">
            <v>218</v>
          </cell>
          <cell r="D738" t="str">
            <v>LIT COACH, ELEM VAR CONT   (.60 FTE)</v>
          </cell>
          <cell r="E738" t="str">
            <v>EXEMPT</v>
          </cell>
          <cell r="F738" t="str">
            <v>S</v>
          </cell>
          <cell r="G738">
            <v>182</v>
          </cell>
          <cell r="H738">
            <v>1111</v>
          </cell>
          <cell r="I738" t="str">
            <v>4302</v>
          </cell>
          <cell r="J738" t="str">
            <v>Ed Lvl (010 to 070)</v>
          </cell>
          <cell r="K738" t="str">
            <v>1</v>
          </cell>
          <cell r="L738" t="str">
            <v>13</v>
          </cell>
          <cell r="M738" t="str">
            <v>N</v>
          </cell>
          <cell r="N738" t="str">
            <v>JVAR600</v>
          </cell>
          <cell r="O738" t="str">
            <v/>
          </cell>
          <cell r="P738" t="str">
            <v>4</v>
          </cell>
          <cell r="Q738" t="str">
            <v>MNTH</v>
          </cell>
          <cell r="R738" t="str">
            <v>DCTA</v>
          </cell>
        </row>
        <row r="739">
          <cell r="B739" t="str">
            <v>3352</v>
          </cell>
          <cell r="C739">
            <v>218</v>
          </cell>
          <cell r="D739" t="str">
            <v>LIT COACH, ELEM VAR CONT   (.75 FTE)</v>
          </cell>
          <cell r="E739" t="str">
            <v>EXEMPT</v>
          </cell>
          <cell r="F739" t="str">
            <v>S</v>
          </cell>
          <cell r="G739">
            <v>181</v>
          </cell>
          <cell r="H739">
            <v>1111</v>
          </cell>
          <cell r="I739" t="str">
            <v>4301</v>
          </cell>
          <cell r="J739" t="str">
            <v>Ed Lvl (010 to 070)</v>
          </cell>
          <cell r="K739" t="str">
            <v>1</v>
          </cell>
          <cell r="L739" t="str">
            <v>13</v>
          </cell>
          <cell r="M739" t="str">
            <v>N</v>
          </cell>
          <cell r="N739" t="str">
            <v>JVAR750</v>
          </cell>
          <cell r="O739" t="str">
            <v/>
          </cell>
          <cell r="P739" t="str">
            <v>4</v>
          </cell>
          <cell r="Q739" t="str">
            <v>MNTH</v>
          </cell>
          <cell r="R739" t="str">
            <v>DCTA</v>
          </cell>
        </row>
        <row r="740">
          <cell r="B740" t="str">
            <v>3352</v>
          </cell>
          <cell r="C740">
            <v>218</v>
          </cell>
          <cell r="D740" t="str">
            <v>LIT COACH, ELEM VAR CONT   (.80 FTE)</v>
          </cell>
          <cell r="E740" t="str">
            <v>EXEMPT</v>
          </cell>
          <cell r="F740" t="str">
            <v>S</v>
          </cell>
          <cell r="G740">
            <v>181</v>
          </cell>
          <cell r="H740">
            <v>1111</v>
          </cell>
          <cell r="I740" t="str">
            <v>4300</v>
          </cell>
          <cell r="J740" t="str">
            <v>Ed Lvl (010 to 070)</v>
          </cell>
          <cell r="K740" t="str">
            <v>1</v>
          </cell>
          <cell r="L740" t="str">
            <v>13</v>
          </cell>
          <cell r="M740" t="str">
            <v>N</v>
          </cell>
          <cell r="N740" t="str">
            <v>JVAR800</v>
          </cell>
          <cell r="O740" t="str">
            <v/>
          </cell>
          <cell r="P740" t="str">
            <v>4</v>
          </cell>
          <cell r="Q740" t="str">
            <v>MNTH</v>
          </cell>
          <cell r="R740" t="str">
            <v>DCTA</v>
          </cell>
        </row>
        <row r="741">
          <cell r="B741" t="str">
            <v>3352</v>
          </cell>
          <cell r="C741">
            <v>218</v>
          </cell>
          <cell r="D741" t="str">
            <v>LITERACY COACH, ELEM SCH</v>
          </cell>
          <cell r="E741" t="str">
            <v>EXEMPT</v>
          </cell>
          <cell r="F741" t="str">
            <v>S</v>
          </cell>
          <cell r="G741">
            <v>181</v>
          </cell>
          <cell r="H741">
            <v>1111</v>
          </cell>
          <cell r="I741" t="str">
            <v>1300</v>
          </cell>
          <cell r="J741" t="str">
            <v>Ed Lvl (010 to 070)</v>
          </cell>
          <cell r="K741" t="str">
            <v>1</v>
          </cell>
          <cell r="L741" t="str">
            <v>13</v>
          </cell>
          <cell r="M741" t="str">
            <v>N</v>
          </cell>
          <cell r="N741" t="str">
            <v/>
          </cell>
          <cell r="O741" t="str">
            <v/>
          </cell>
          <cell r="P741" t="str">
            <v>4</v>
          </cell>
          <cell r="Q741" t="str">
            <v>MNTH</v>
          </cell>
          <cell r="R741" t="str">
            <v>DCTA</v>
          </cell>
        </row>
        <row r="742">
          <cell r="B742" t="str">
            <v>3352</v>
          </cell>
          <cell r="C742">
            <v>218</v>
          </cell>
          <cell r="D742" t="str">
            <v>LITERACY COACH, ELEM SCH   (JOB SHARE)</v>
          </cell>
          <cell r="E742" t="str">
            <v>EXEMPT</v>
          </cell>
          <cell r="F742" t="str">
            <v>S</v>
          </cell>
          <cell r="G742">
            <v>181</v>
          </cell>
          <cell r="H742">
            <v>1111</v>
          </cell>
          <cell r="I742" t="str">
            <v>2300</v>
          </cell>
          <cell r="J742" t="str">
            <v>Ed Lvl (010 to 070)</v>
          </cell>
          <cell r="K742" t="str">
            <v>1</v>
          </cell>
          <cell r="L742" t="str">
            <v>13</v>
          </cell>
          <cell r="M742" t="str">
            <v>N</v>
          </cell>
          <cell r="N742" t="str">
            <v>JSHARE</v>
          </cell>
          <cell r="O742" t="str">
            <v/>
          </cell>
          <cell r="P742" t="str">
            <v>4</v>
          </cell>
          <cell r="Q742" t="str">
            <v>MNTH</v>
          </cell>
          <cell r="R742" t="str">
            <v>DCTA</v>
          </cell>
        </row>
        <row r="743">
          <cell r="B743" t="str">
            <v>3353</v>
          </cell>
          <cell r="C743">
            <v>218</v>
          </cell>
          <cell r="D743" t="str">
            <v>INSTRUCTIONAL COACH</v>
          </cell>
          <cell r="E743" t="str">
            <v>EXEMPT</v>
          </cell>
          <cell r="F743" t="str">
            <v>S</v>
          </cell>
          <cell r="G743">
            <v>184</v>
          </cell>
          <cell r="H743">
            <v>1111</v>
          </cell>
          <cell r="I743" t="str">
            <v>1300</v>
          </cell>
          <cell r="J743" t="str">
            <v>Ed Lvl (010 to 070)</v>
          </cell>
          <cell r="K743" t="str">
            <v>1</v>
          </cell>
          <cell r="L743" t="str">
            <v>13</v>
          </cell>
          <cell r="M743" t="str">
            <v>Y1</v>
          </cell>
          <cell r="N743" t="str">
            <v/>
          </cell>
          <cell r="O743" t="str">
            <v/>
          </cell>
          <cell r="P743" t="str">
            <v>4</v>
          </cell>
          <cell r="Q743" t="str">
            <v>MNTH</v>
          </cell>
          <cell r="R743" t="str">
            <v>DCTA</v>
          </cell>
        </row>
        <row r="744">
          <cell r="B744" t="str">
            <v>3358</v>
          </cell>
          <cell r="C744">
            <v>218</v>
          </cell>
          <cell r="D744" t="str">
            <v>INST STAFF DEV, MATH</v>
          </cell>
          <cell r="E744" t="str">
            <v>EXEMPT</v>
          </cell>
          <cell r="F744" t="str">
            <v>S</v>
          </cell>
          <cell r="G744">
            <v>181</v>
          </cell>
          <cell r="H744">
            <v>1111</v>
          </cell>
          <cell r="I744" t="str">
            <v>1300</v>
          </cell>
          <cell r="J744" t="str">
            <v>Ed Lvl (010 to 070)</v>
          </cell>
          <cell r="K744" t="str">
            <v>1</v>
          </cell>
          <cell r="L744" t="str">
            <v>13</v>
          </cell>
          <cell r="M744" t="str">
            <v>N</v>
          </cell>
          <cell r="N744" t="str">
            <v/>
          </cell>
          <cell r="O744" t="str">
            <v/>
          </cell>
          <cell r="P744" t="str">
            <v>4</v>
          </cell>
          <cell r="Q744" t="str">
            <v>MNTH</v>
          </cell>
          <cell r="R744" t="str">
            <v>DCTA</v>
          </cell>
        </row>
        <row r="745">
          <cell r="B745" t="str">
            <v>3359</v>
          </cell>
          <cell r="C745">
            <v>218</v>
          </cell>
          <cell r="D745" t="str">
            <v>INST STAFF DEV, SCIENCE</v>
          </cell>
          <cell r="E745" t="str">
            <v>EXEMPT</v>
          </cell>
          <cell r="F745" t="str">
            <v>S</v>
          </cell>
          <cell r="G745">
            <v>181</v>
          </cell>
          <cell r="H745">
            <v>1111</v>
          </cell>
          <cell r="I745" t="str">
            <v>1300</v>
          </cell>
          <cell r="J745" t="str">
            <v>Ed Lvl (010 to 070)</v>
          </cell>
          <cell r="K745" t="str">
            <v>1</v>
          </cell>
          <cell r="L745" t="str">
            <v>13</v>
          </cell>
          <cell r="M745" t="str">
            <v>N</v>
          </cell>
          <cell r="N745" t="str">
            <v/>
          </cell>
          <cell r="O745" t="str">
            <v/>
          </cell>
          <cell r="P745" t="str">
            <v>4</v>
          </cell>
          <cell r="Q745" t="str">
            <v>MNTH</v>
          </cell>
          <cell r="R745" t="str">
            <v>DCTA</v>
          </cell>
        </row>
        <row r="746">
          <cell r="B746" t="str">
            <v>3360</v>
          </cell>
          <cell r="C746">
            <v>211</v>
          </cell>
          <cell r="D746" t="str">
            <v>SCHOOL COUNSELOR, HIGH SCH</v>
          </cell>
          <cell r="E746" t="str">
            <v>EXEMPT</v>
          </cell>
          <cell r="F746" t="str">
            <v>S</v>
          </cell>
          <cell r="G746">
            <v>184</v>
          </cell>
          <cell r="H746">
            <v>1111</v>
          </cell>
          <cell r="I746" t="str">
            <v>1300</v>
          </cell>
          <cell r="J746" t="str">
            <v>Ed Lvl (010 to 070)</v>
          </cell>
          <cell r="K746" t="str">
            <v>1</v>
          </cell>
          <cell r="L746" t="str">
            <v>13</v>
          </cell>
          <cell r="M746" t="str">
            <v>Y1</v>
          </cell>
          <cell r="N746" t="str">
            <v/>
          </cell>
          <cell r="O746" t="str">
            <v/>
          </cell>
          <cell r="P746" t="str">
            <v>4</v>
          </cell>
          <cell r="Q746" t="str">
            <v>MNTH</v>
          </cell>
          <cell r="R746" t="str">
            <v>DCTA</v>
          </cell>
        </row>
        <row r="747">
          <cell r="B747" t="str">
            <v>3360</v>
          </cell>
          <cell r="C747">
            <v>211</v>
          </cell>
          <cell r="D747" t="str">
            <v>SCHOOL COUNSELOR, HIGH SCH (.25 FTE)</v>
          </cell>
          <cell r="E747" t="str">
            <v>EXEMPT</v>
          </cell>
          <cell r="F747" t="str">
            <v>S</v>
          </cell>
          <cell r="G747">
            <v>184</v>
          </cell>
          <cell r="H747">
            <v>1111</v>
          </cell>
          <cell r="I747" t="str">
            <v>4304</v>
          </cell>
          <cell r="J747" t="str">
            <v>Ed Lvl (010 to 070)</v>
          </cell>
          <cell r="K747" t="str">
            <v>1</v>
          </cell>
          <cell r="L747" t="str">
            <v>13</v>
          </cell>
          <cell r="M747" t="str">
            <v>Y1</v>
          </cell>
          <cell r="N747" t="str">
            <v>JVAR250</v>
          </cell>
          <cell r="O747" t="str">
            <v/>
          </cell>
          <cell r="P747" t="str">
            <v>4</v>
          </cell>
          <cell r="Q747" t="str">
            <v>MNTH</v>
          </cell>
          <cell r="R747" t="str">
            <v>DCTA</v>
          </cell>
        </row>
        <row r="748">
          <cell r="B748" t="str">
            <v>3360</v>
          </cell>
          <cell r="C748">
            <v>211</v>
          </cell>
          <cell r="D748" t="str">
            <v>SCHOOL COUNSELOR, HIGH SCH (.40 FTE)</v>
          </cell>
          <cell r="E748" t="str">
            <v>EXEMPT</v>
          </cell>
          <cell r="F748" t="str">
            <v>S</v>
          </cell>
          <cell r="G748">
            <v>184</v>
          </cell>
          <cell r="H748">
            <v>1111</v>
          </cell>
          <cell r="I748" t="str">
            <v>4303</v>
          </cell>
          <cell r="J748" t="str">
            <v>Ed Lvl (010 to 070)</v>
          </cell>
          <cell r="K748" t="str">
            <v>1</v>
          </cell>
          <cell r="L748" t="str">
            <v>13</v>
          </cell>
          <cell r="M748" t="str">
            <v>Y1</v>
          </cell>
          <cell r="N748" t="str">
            <v>JVAR400</v>
          </cell>
          <cell r="O748" t="str">
            <v/>
          </cell>
          <cell r="P748" t="str">
            <v>4</v>
          </cell>
          <cell r="Q748" t="str">
            <v>MNTH</v>
          </cell>
          <cell r="R748" t="str">
            <v>DCTA</v>
          </cell>
        </row>
        <row r="749">
          <cell r="B749" t="str">
            <v>3360</v>
          </cell>
          <cell r="C749">
            <v>211</v>
          </cell>
          <cell r="D749" t="str">
            <v>SCHOOL COUNSELOR, HIGH SCH (.50 FTE)</v>
          </cell>
          <cell r="E749" t="str">
            <v>EXEMPT</v>
          </cell>
          <cell r="F749" t="str">
            <v>S</v>
          </cell>
          <cell r="G749">
            <v>184</v>
          </cell>
          <cell r="H749">
            <v>1111</v>
          </cell>
          <cell r="I749" t="str">
            <v>2300</v>
          </cell>
          <cell r="J749" t="str">
            <v>Ed Lvl (010 to 070)</v>
          </cell>
          <cell r="K749" t="str">
            <v>1</v>
          </cell>
          <cell r="L749" t="str">
            <v>13</v>
          </cell>
          <cell r="M749" t="str">
            <v>Y1</v>
          </cell>
          <cell r="N749" t="str">
            <v>JVAR500</v>
          </cell>
          <cell r="O749" t="str">
            <v/>
          </cell>
          <cell r="P749" t="str">
            <v>4</v>
          </cell>
          <cell r="Q749" t="str">
            <v>MNTH</v>
          </cell>
          <cell r="R749" t="str">
            <v>DCTA</v>
          </cell>
        </row>
        <row r="750">
          <cell r="B750" t="str">
            <v>3360</v>
          </cell>
          <cell r="C750">
            <v>211</v>
          </cell>
          <cell r="D750" t="str">
            <v>SCHOOL COUNSELOR, HIGH SCH (.60 FTE)</v>
          </cell>
          <cell r="E750" t="str">
            <v>EXEMPT</v>
          </cell>
          <cell r="F750" t="str">
            <v>S</v>
          </cell>
          <cell r="G750">
            <v>184</v>
          </cell>
          <cell r="H750">
            <v>1111</v>
          </cell>
          <cell r="I750" t="str">
            <v>4302</v>
          </cell>
          <cell r="J750" t="str">
            <v>Ed Lvl (010 to 070)</v>
          </cell>
          <cell r="K750" t="str">
            <v>1</v>
          </cell>
          <cell r="L750" t="str">
            <v>13</v>
          </cell>
          <cell r="M750" t="str">
            <v>Y1</v>
          </cell>
          <cell r="N750" t="str">
            <v>JVAR600</v>
          </cell>
          <cell r="O750" t="str">
            <v/>
          </cell>
          <cell r="P750" t="str">
            <v>4</v>
          </cell>
          <cell r="Q750" t="str">
            <v>MNTH</v>
          </cell>
          <cell r="R750" t="str">
            <v>DCTA</v>
          </cell>
        </row>
        <row r="751">
          <cell r="B751" t="str">
            <v>3360</v>
          </cell>
          <cell r="C751">
            <v>211</v>
          </cell>
          <cell r="D751" t="str">
            <v>SCHOOL COUNSELOR, HIGH SCH (.75 FTE)</v>
          </cell>
          <cell r="E751" t="str">
            <v>EXEMPT</v>
          </cell>
          <cell r="F751" t="str">
            <v>S</v>
          </cell>
          <cell r="G751">
            <v>184</v>
          </cell>
          <cell r="H751">
            <v>1111</v>
          </cell>
          <cell r="I751" t="str">
            <v>4301</v>
          </cell>
          <cell r="J751" t="str">
            <v>Ed Lvl (010 to 070)</v>
          </cell>
          <cell r="K751" t="str">
            <v>1</v>
          </cell>
          <cell r="L751" t="str">
            <v>13</v>
          </cell>
          <cell r="M751" t="str">
            <v>Y1</v>
          </cell>
          <cell r="N751" t="str">
            <v>JVAR750</v>
          </cell>
          <cell r="O751" t="str">
            <v/>
          </cell>
          <cell r="P751" t="str">
            <v>4</v>
          </cell>
          <cell r="Q751" t="str">
            <v>MNTH</v>
          </cell>
          <cell r="R751" t="str">
            <v>DCTA</v>
          </cell>
        </row>
        <row r="752">
          <cell r="B752" t="str">
            <v>3360</v>
          </cell>
          <cell r="C752">
            <v>211</v>
          </cell>
          <cell r="D752" t="str">
            <v>SCHOOL COUNSELOR, HIGH SCH (.80 FTE)</v>
          </cell>
          <cell r="E752" t="str">
            <v>EXEMPT</v>
          </cell>
          <cell r="F752" t="str">
            <v>S</v>
          </cell>
          <cell r="G752">
            <v>184</v>
          </cell>
          <cell r="H752">
            <v>1111</v>
          </cell>
          <cell r="I752" t="str">
            <v>4300</v>
          </cell>
          <cell r="J752" t="str">
            <v>Ed Lvl (010 to 070)</v>
          </cell>
          <cell r="K752" t="str">
            <v>1</v>
          </cell>
          <cell r="L752" t="str">
            <v>13</v>
          </cell>
          <cell r="M752" t="str">
            <v>Y1</v>
          </cell>
          <cell r="N752" t="str">
            <v>JVAR800</v>
          </cell>
          <cell r="O752" t="str">
            <v/>
          </cell>
          <cell r="P752" t="str">
            <v>4</v>
          </cell>
          <cell r="Q752" t="str">
            <v>MNTH</v>
          </cell>
          <cell r="R752" t="str">
            <v>DCTA</v>
          </cell>
        </row>
        <row r="753">
          <cell r="B753" t="str">
            <v>3360</v>
          </cell>
          <cell r="C753">
            <v>211</v>
          </cell>
          <cell r="D753" t="str">
            <v>SCHOOL COUNSELOR, HIGH SCH (JOB SHARE)</v>
          </cell>
          <cell r="E753" t="str">
            <v>EXEMPT</v>
          </cell>
          <cell r="F753" t="str">
            <v>S</v>
          </cell>
          <cell r="G753">
            <v>184</v>
          </cell>
          <cell r="H753">
            <v>1111</v>
          </cell>
          <cell r="I753" t="str">
            <v>2300</v>
          </cell>
          <cell r="J753" t="str">
            <v>Ed Lvl (010 to 070)</v>
          </cell>
          <cell r="K753" t="str">
            <v>1</v>
          </cell>
          <cell r="L753" t="str">
            <v>13</v>
          </cell>
          <cell r="M753" t="str">
            <v>Y1</v>
          </cell>
          <cell r="N753" t="str">
            <v>JSHARE</v>
          </cell>
          <cell r="O753" t="str">
            <v/>
          </cell>
          <cell r="P753" t="str">
            <v>4</v>
          </cell>
          <cell r="Q753" t="str">
            <v>MNTH</v>
          </cell>
          <cell r="R753" t="str">
            <v>DCTA</v>
          </cell>
        </row>
        <row r="754">
          <cell r="B754" t="str">
            <v>3361</v>
          </cell>
          <cell r="C754">
            <v>211</v>
          </cell>
          <cell r="D754" t="str">
            <v>SCHOOL COUNSELOR, MIDD SCH</v>
          </cell>
          <cell r="E754" t="str">
            <v>EXEMPT</v>
          </cell>
          <cell r="F754" t="str">
            <v>S</v>
          </cell>
          <cell r="G754">
            <v>184</v>
          </cell>
          <cell r="H754">
            <v>1111</v>
          </cell>
          <cell r="I754" t="str">
            <v>1300</v>
          </cell>
          <cell r="J754" t="str">
            <v>Ed Lvl (010 to 070)</v>
          </cell>
          <cell r="K754" t="str">
            <v>1</v>
          </cell>
          <cell r="L754" t="str">
            <v>13</v>
          </cell>
          <cell r="M754" t="str">
            <v>Y1</v>
          </cell>
          <cell r="N754" t="str">
            <v/>
          </cell>
          <cell r="O754" t="str">
            <v/>
          </cell>
          <cell r="P754" t="str">
            <v>4</v>
          </cell>
          <cell r="Q754" t="str">
            <v>MNTH</v>
          </cell>
          <cell r="R754" t="str">
            <v>DCTA</v>
          </cell>
        </row>
        <row r="755">
          <cell r="B755" t="str">
            <v>3361</v>
          </cell>
          <cell r="C755">
            <v>211</v>
          </cell>
          <cell r="D755" t="str">
            <v>SCHOOL COUNSELOR, MIDD SCH (.25 FTE)</v>
          </cell>
          <cell r="E755" t="str">
            <v>EXEMPT</v>
          </cell>
          <cell r="F755" t="str">
            <v>S</v>
          </cell>
          <cell r="G755">
            <v>184</v>
          </cell>
          <cell r="H755">
            <v>1111</v>
          </cell>
          <cell r="I755" t="str">
            <v>4304</v>
          </cell>
          <cell r="J755" t="str">
            <v>Ed Lvl (010 to 070)</v>
          </cell>
          <cell r="K755" t="str">
            <v>1</v>
          </cell>
          <cell r="L755" t="str">
            <v>13</v>
          </cell>
          <cell r="M755" t="str">
            <v>Y1</v>
          </cell>
          <cell r="N755" t="str">
            <v>JVAR250</v>
          </cell>
          <cell r="O755" t="str">
            <v/>
          </cell>
          <cell r="P755" t="str">
            <v>4</v>
          </cell>
          <cell r="Q755" t="str">
            <v>MNTH</v>
          </cell>
          <cell r="R755" t="str">
            <v>DCTA</v>
          </cell>
        </row>
        <row r="756">
          <cell r="B756" t="str">
            <v>3361</v>
          </cell>
          <cell r="C756">
            <v>211</v>
          </cell>
          <cell r="D756" t="str">
            <v>SCHOOL COUNSELOR, MIDD SCH (.40 FTE)</v>
          </cell>
          <cell r="E756" t="str">
            <v>EXEMPT</v>
          </cell>
          <cell r="F756" t="str">
            <v>S</v>
          </cell>
          <cell r="G756">
            <v>184</v>
          </cell>
          <cell r="H756">
            <v>1111</v>
          </cell>
          <cell r="I756" t="str">
            <v>4303</v>
          </cell>
          <cell r="J756" t="str">
            <v>Ed Lvl (010 to 070)</v>
          </cell>
          <cell r="K756" t="str">
            <v>1</v>
          </cell>
          <cell r="L756" t="str">
            <v>13</v>
          </cell>
          <cell r="M756" t="str">
            <v>Y1</v>
          </cell>
          <cell r="N756" t="str">
            <v>JVAR400</v>
          </cell>
          <cell r="O756" t="str">
            <v/>
          </cell>
          <cell r="P756" t="str">
            <v>4</v>
          </cell>
          <cell r="Q756" t="str">
            <v>MNTH</v>
          </cell>
          <cell r="R756" t="str">
            <v>DCTA</v>
          </cell>
        </row>
        <row r="757">
          <cell r="B757" t="str">
            <v>3361</v>
          </cell>
          <cell r="C757">
            <v>211</v>
          </cell>
          <cell r="D757" t="str">
            <v>SCHOOL COUNSELOR, MIDD SCH (.50 FTE)</v>
          </cell>
          <cell r="E757" t="str">
            <v>EXEMPT</v>
          </cell>
          <cell r="F757" t="str">
            <v>S</v>
          </cell>
          <cell r="G757">
            <v>184</v>
          </cell>
          <cell r="H757">
            <v>1111</v>
          </cell>
          <cell r="I757" t="str">
            <v>2300</v>
          </cell>
          <cell r="J757" t="str">
            <v>Ed Lvl (010 to 070)</v>
          </cell>
          <cell r="K757" t="str">
            <v>1</v>
          </cell>
          <cell r="L757" t="str">
            <v>13</v>
          </cell>
          <cell r="M757" t="str">
            <v>Y1</v>
          </cell>
          <cell r="N757" t="str">
            <v>JVAR500</v>
          </cell>
          <cell r="O757" t="str">
            <v/>
          </cell>
          <cell r="P757" t="str">
            <v>4</v>
          </cell>
          <cell r="Q757" t="str">
            <v>MNTH</v>
          </cell>
          <cell r="R757" t="str">
            <v>DCTA</v>
          </cell>
        </row>
        <row r="758">
          <cell r="B758" t="str">
            <v>3361</v>
          </cell>
          <cell r="C758">
            <v>211</v>
          </cell>
          <cell r="D758" t="str">
            <v>SCHOOL COUNSELOR, MIDD SCH (.60 FTE)</v>
          </cell>
          <cell r="E758" t="str">
            <v>EXEMPT</v>
          </cell>
          <cell r="F758" t="str">
            <v>S</v>
          </cell>
          <cell r="G758">
            <v>184</v>
          </cell>
          <cell r="H758">
            <v>1111</v>
          </cell>
          <cell r="I758" t="str">
            <v>4302</v>
          </cell>
          <cell r="J758" t="str">
            <v>Ed Lvl (010 to 070)</v>
          </cell>
          <cell r="K758" t="str">
            <v>1</v>
          </cell>
          <cell r="L758" t="str">
            <v>13</v>
          </cell>
          <cell r="M758" t="str">
            <v>Y1</v>
          </cell>
          <cell r="N758" t="str">
            <v>JVAR600</v>
          </cell>
          <cell r="O758" t="str">
            <v/>
          </cell>
          <cell r="P758" t="str">
            <v>4</v>
          </cell>
          <cell r="Q758" t="str">
            <v>MNTH</v>
          </cell>
          <cell r="R758" t="str">
            <v>DCTA</v>
          </cell>
        </row>
        <row r="759">
          <cell r="B759" t="str">
            <v>3361</v>
          </cell>
          <cell r="C759">
            <v>211</v>
          </cell>
          <cell r="D759" t="str">
            <v>SCHOOL COUNSELOR, MIDD SCH (.75 FTE)</v>
          </cell>
          <cell r="E759" t="str">
            <v>EXEMPT</v>
          </cell>
          <cell r="F759" t="str">
            <v>S</v>
          </cell>
          <cell r="G759">
            <v>184</v>
          </cell>
          <cell r="H759">
            <v>1111</v>
          </cell>
          <cell r="I759" t="str">
            <v>4301</v>
          </cell>
          <cell r="J759" t="str">
            <v>Ed Lvl (010 to 070)</v>
          </cell>
          <cell r="K759" t="str">
            <v>1</v>
          </cell>
          <cell r="L759" t="str">
            <v>13</v>
          </cell>
          <cell r="M759" t="str">
            <v>Y1</v>
          </cell>
          <cell r="N759" t="str">
            <v>JVAR750</v>
          </cell>
          <cell r="O759" t="str">
            <v/>
          </cell>
          <cell r="P759" t="str">
            <v>4</v>
          </cell>
          <cell r="Q759" t="str">
            <v>MNTH</v>
          </cell>
          <cell r="R759" t="str">
            <v>DCTA</v>
          </cell>
        </row>
        <row r="760">
          <cell r="B760" t="str">
            <v>3361</v>
          </cell>
          <cell r="C760">
            <v>211</v>
          </cell>
          <cell r="D760" t="str">
            <v>SCHOOL COUNSELOR, MIDD SCH (.80 FTE)</v>
          </cell>
          <cell r="E760" t="str">
            <v>EXEMPT</v>
          </cell>
          <cell r="F760" t="str">
            <v>S</v>
          </cell>
          <cell r="G760">
            <v>184</v>
          </cell>
          <cell r="H760">
            <v>1111</v>
          </cell>
          <cell r="I760" t="str">
            <v>4300</v>
          </cell>
          <cell r="J760" t="str">
            <v>Ed Lvl (010 to 070)</v>
          </cell>
          <cell r="K760" t="str">
            <v>1</v>
          </cell>
          <cell r="L760" t="str">
            <v>13</v>
          </cell>
          <cell r="M760" t="str">
            <v>Y1</v>
          </cell>
          <cell r="N760" t="str">
            <v>JVAR800</v>
          </cell>
          <cell r="O760" t="str">
            <v/>
          </cell>
          <cell r="P760" t="str">
            <v>4</v>
          </cell>
          <cell r="Q760" t="str">
            <v>MNTH</v>
          </cell>
          <cell r="R760" t="str">
            <v>DCTA</v>
          </cell>
        </row>
        <row r="761">
          <cell r="B761" t="str">
            <v>3361</v>
          </cell>
          <cell r="C761">
            <v>211</v>
          </cell>
          <cell r="D761" t="str">
            <v>SCHOOL COUNSELOR, MIDD SCH (JOB SHARE)</v>
          </cell>
          <cell r="E761" t="str">
            <v>EXEMPT</v>
          </cell>
          <cell r="F761" t="str">
            <v>S</v>
          </cell>
          <cell r="G761">
            <v>184</v>
          </cell>
          <cell r="H761">
            <v>1111</v>
          </cell>
          <cell r="I761" t="str">
            <v>2300</v>
          </cell>
          <cell r="J761" t="str">
            <v>Ed Lvl (010 to 070)</v>
          </cell>
          <cell r="K761" t="str">
            <v>1</v>
          </cell>
          <cell r="L761" t="str">
            <v>13</v>
          </cell>
          <cell r="M761" t="str">
            <v>Y1</v>
          </cell>
          <cell r="N761" t="str">
            <v>JSHARE</v>
          </cell>
          <cell r="O761" t="str">
            <v/>
          </cell>
          <cell r="P761" t="str">
            <v>4</v>
          </cell>
          <cell r="Q761" t="str">
            <v>MNTH</v>
          </cell>
          <cell r="R761" t="str">
            <v>DCTA</v>
          </cell>
        </row>
        <row r="762">
          <cell r="B762" t="str">
            <v>3362</v>
          </cell>
          <cell r="C762">
            <v>211</v>
          </cell>
          <cell r="D762" t="str">
            <v>SCHOOL COUNSELOR, ELEM SCH</v>
          </cell>
          <cell r="E762" t="str">
            <v>EXEMPT</v>
          </cell>
          <cell r="F762" t="str">
            <v>S</v>
          </cell>
          <cell r="G762">
            <v>184</v>
          </cell>
          <cell r="H762">
            <v>1111</v>
          </cell>
          <cell r="I762" t="str">
            <v>1300</v>
          </cell>
          <cell r="J762" t="str">
            <v>Ed Lvl (010 to 070)</v>
          </cell>
          <cell r="K762" t="str">
            <v>1</v>
          </cell>
          <cell r="L762" t="str">
            <v>13</v>
          </cell>
          <cell r="M762" t="str">
            <v>Y1</v>
          </cell>
          <cell r="N762" t="str">
            <v/>
          </cell>
          <cell r="O762" t="str">
            <v/>
          </cell>
          <cell r="P762" t="str">
            <v>4</v>
          </cell>
          <cell r="Q762" t="str">
            <v>MNTH</v>
          </cell>
          <cell r="R762" t="str">
            <v>DCTA</v>
          </cell>
        </row>
        <row r="763">
          <cell r="B763" t="str">
            <v>3362</v>
          </cell>
          <cell r="C763">
            <v>211</v>
          </cell>
          <cell r="D763" t="str">
            <v>SCHOOL COUNSELOR, ELEM SCH (.25 FTE)</v>
          </cell>
          <cell r="E763" t="str">
            <v>EXEMPT</v>
          </cell>
          <cell r="F763" t="str">
            <v>S</v>
          </cell>
          <cell r="G763">
            <v>184</v>
          </cell>
          <cell r="H763">
            <v>1111</v>
          </cell>
          <cell r="I763" t="str">
            <v>4304</v>
          </cell>
          <cell r="J763" t="str">
            <v>Ed Lvl (010 to 070)</v>
          </cell>
          <cell r="K763" t="str">
            <v>1</v>
          </cell>
          <cell r="L763" t="str">
            <v>13</v>
          </cell>
          <cell r="M763" t="str">
            <v>Y1</v>
          </cell>
          <cell r="N763" t="str">
            <v>JVAR250</v>
          </cell>
          <cell r="O763" t="str">
            <v/>
          </cell>
          <cell r="P763" t="str">
            <v>4</v>
          </cell>
          <cell r="Q763" t="str">
            <v>MNTH</v>
          </cell>
          <cell r="R763" t="str">
            <v>DCTA</v>
          </cell>
        </row>
        <row r="764">
          <cell r="B764" t="str">
            <v>3362</v>
          </cell>
          <cell r="C764">
            <v>211</v>
          </cell>
          <cell r="D764" t="str">
            <v>SCHOOL COUNSELOR, ELEM SCH (.40 FTE)</v>
          </cell>
          <cell r="E764" t="str">
            <v>EXEMPT</v>
          </cell>
          <cell r="F764" t="str">
            <v>S</v>
          </cell>
          <cell r="G764">
            <v>184</v>
          </cell>
          <cell r="H764">
            <v>1111</v>
          </cell>
          <cell r="I764" t="str">
            <v>4303</v>
          </cell>
          <cell r="J764" t="str">
            <v>Ed Lvl (010 to 070)</v>
          </cell>
          <cell r="K764" t="str">
            <v>1</v>
          </cell>
          <cell r="L764" t="str">
            <v>13</v>
          </cell>
          <cell r="M764" t="str">
            <v>Y1</v>
          </cell>
          <cell r="N764" t="str">
            <v>JVAR400</v>
          </cell>
          <cell r="O764" t="str">
            <v/>
          </cell>
          <cell r="P764" t="str">
            <v>4</v>
          </cell>
          <cell r="Q764" t="str">
            <v>MNTH</v>
          </cell>
          <cell r="R764" t="str">
            <v>DCTA</v>
          </cell>
        </row>
        <row r="765">
          <cell r="B765" t="str">
            <v>3362</v>
          </cell>
          <cell r="C765">
            <v>211</v>
          </cell>
          <cell r="D765" t="str">
            <v>SCHOOL COUNSELOR, ELEM SCH (.50 FTE)</v>
          </cell>
          <cell r="E765" t="str">
            <v>EXEMPT</v>
          </cell>
          <cell r="F765" t="str">
            <v>S</v>
          </cell>
          <cell r="G765">
            <v>184</v>
          </cell>
          <cell r="H765">
            <v>1111</v>
          </cell>
          <cell r="I765" t="str">
            <v>2300</v>
          </cell>
          <cell r="J765" t="str">
            <v>Ed Lvl (010 to 070)</v>
          </cell>
          <cell r="K765" t="str">
            <v>1</v>
          </cell>
          <cell r="L765" t="str">
            <v>13</v>
          </cell>
          <cell r="M765" t="str">
            <v>Y1</v>
          </cell>
          <cell r="N765" t="str">
            <v>JVAR500</v>
          </cell>
          <cell r="O765" t="str">
            <v/>
          </cell>
          <cell r="P765" t="str">
            <v>4</v>
          </cell>
          <cell r="Q765" t="str">
            <v>MNTH</v>
          </cell>
          <cell r="R765" t="str">
            <v>DCTA</v>
          </cell>
        </row>
        <row r="766">
          <cell r="B766" t="str">
            <v>3362</v>
          </cell>
          <cell r="C766">
            <v>211</v>
          </cell>
          <cell r="D766" t="str">
            <v>SCHOOL COUNSELOR, ELEM SCH (.60 FTE)</v>
          </cell>
          <cell r="E766" t="str">
            <v>EXEMPT</v>
          </cell>
          <cell r="F766" t="str">
            <v>S</v>
          </cell>
          <cell r="G766">
            <v>184</v>
          </cell>
          <cell r="H766">
            <v>1111</v>
          </cell>
          <cell r="I766" t="str">
            <v>4302</v>
          </cell>
          <cell r="J766" t="str">
            <v>Ed Lvl (010 to 070)</v>
          </cell>
          <cell r="K766" t="str">
            <v>1</v>
          </cell>
          <cell r="L766" t="str">
            <v>13</v>
          </cell>
          <cell r="M766" t="str">
            <v>Y1</v>
          </cell>
          <cell r="N766" t="str">
            <v>JVAR600</v>
          </cell>
          <cell r="O766" t="str">
            <v/>
          </cell>
          <cell r="P766" t="str">
            <v>4</v>
          </cell>
          <cell r="Q766" t="str">
            <v>MNTH</v>
          </cell>
          <cell r="R766" t="str">
            <v>DCTA</v>
          </cell>
        </row>
        <row r="767">
          <cell r="B767" t="str">
            <v>3362</v>
          </cell>
          <cell r="C767">
            <v>211</v>
          </cell>
          <cell r="D767" t="str">
            <v>SCHOOL COUNSELOR, ELEM SCH (.75 FTE)</v>
          </cell>
          <cell r="E767" t="str">
            <v>EXEMPT</v>
          </cell>
          <cell r="F767" t="str">
            <v>S</v>
          </cell>
          <cell r="G767">
            <v>184</v>
          </cell>
          <cell r="H767">
            <v>1111</v>
          </cell>
          <cell r="I767" t="str">
            <v>4301</v>
          </cell>
          <cell r="J767" t="str">
            <v>Ed Lvl (010 to 070)</v>
          </cell>
          <cell r="K767" t="str">
            <v>1</v>
          </cell>
          <cell r="L767" t="str">
            <v>13</v>
          </cell>
          <cell r="M767" t="str">
            <v>Y1</v>
          </cell>
          <cell r="N767" t="str">
            <v>JVAR750</v>
          </cell>
          <cell r="O767" t="str">
            <v/>
          </cell>
          <cell r="P767" t="str">
            <v>4</v>
          </cell>
          <cell r="Q767" t="str">
            <v>MNTH</v>
          </cell>
          <cell r="R767" t="str">
            <v>DCTA</v>
          </cell>
        </row>
        <row r="768">
          <cell r="B768" t="str">
            <v>3362</v>
          </cell>
          <cell r="C768">
            <v>211</v>
          </cell>
          <cell r="D768" t="str">
            <v>SCHOOL COUNSELOR, ELEM SCH (.80 FTE)</v>
          </cell>
          <cell r="E768" t="str">
            <v>EXEMPT</v>
          </cell>
          <cell r="F768" t="str">
            <v>S</v>
          </cell>
          <cell r="G768">
            <v>184</v>
          </cell>
          <cell r="H768">
            <v>1111</v>
          </cell>
          <cell r="I768" t="str">
            <v>4300</v>
          </cell>
          <cell r="J768" t="str">
            <v>Ed Lvl (010 to 070)</v>
          </cell>
          <cell r="K768" t="str">
            <v>1</v>
          </cell>
          <cell r="L768" t="str">
            <v>13</v>
          </cell>
          <cell r="M768" t="str">
            <v>Y1</v>
          </cell>
          <cell r="N768" t="str">
            <v>JVAR800</v>
          </cell>
          <cell r="O768" t="str">
            <v/>
          </cell>
          <cell r="P768" t="str">
            <v>4</v>
          </cell>
          <cell r="Q768" t="str">
            <v>MNTH</v>
          </cell>
          <cell r="R768" t="str">
            <v>DCTA</v>
          </cell>
        </row>
        <row r="769">
          <cell r="B769" t="str">
            <v>3362</v>
          </cell>
          <cell r="C769">
            <v>211</v>
          </cell>
          <cell r="D769" t="str">
            <v>SCHOOL COUNSELOR, ELEM SCH (JOB SHARE)</v>
          </cell>
          <cell r="E769" t="str">
            <v>EXEMPT</v>
          </cell>
          <cell r="F769" t="str">
            <v>S</v>
          </cell>
          <cell r="G769">
            <v>184</v>
          </cell>
          <cell r="H769">
            <v>1111</v>
          </cell>
          <cell r="I769" t="str">
            <v>2300</v>
          </cell>
          <cell r="J769" t="str">
            <v>Ed Lvl (010 to 070)</v>
          </cell>
          <cell r="K769" t="str">
            <v>1</v>
          </cell>
          <cell r="L769" t="str">
            <v>13</v>
          </cell>
          <cell r="M769" t="str">
            <v>Y1</v>
          </cell>
          <cell r="N769" t="str">
            <v>JSHARE</v>
          </cell>
          <cell r="O769" t="str">
            <v/>
          </cell>
          <cell r="P769" t="str">
            <v>4</v>
          </cell>
          <cell r="Q769" t="str">
            <v>MNTH</v>
          </cell>
          <cell r="R769" t="str">
            <v>DCTA</v>
          </cell>
        </row>
        <row r="770">
          <cell r="B770" t="str">
            <v>3370</v>
          </cell>
          <cell r="C770">
            <v>213</v>
          </cell>
          <cell r="D770" t="str">
            <v>STUDENT ADVISOR, HIGH SCH</v>
          </cell>
          <cell r="E770" t="str">
            <v>EXEMPT</v>
          </cell>
          <cell r="F770" t="str">
            <v>S</v>
          </cell>
          <cell r="G770">
            <v>184</v>
          </cell>
          <cell r="H770">
            <v>1111</v>
          </cell>
          <cell r="I770" t="str">
            <v>1300</v>
          </cell>
          <cell r="J770" t="str">
            <v>Ed Lvl (010 to 070)</v>
          </cell>
          <cell r="K770" t="str">
            <v>1</v>
          </cell>
          <cell r="L770" t="str">
            <v>13</v>
          </cell>
          <cell r="M770" t="str">
            <v>Y1</v>
          </cell>
          <cell r="N770" t="str">
            <v/>
          </cell>
          <cell r="O770" t="str">
            <v/>
          </cell>
          <cell r="P770" t="str">
            <v>4</v>
          </cell>
          <cell r="Q770" t="str">
            <v>MNTH</v>
          </cell>
          <cell r="R770" t="str">
            <v>DCTA</v>
          </cell>
        </row>
        <row r="771">
          <cell r="B771" t="str">
            <v>3370</v>
          </cell>
          <cell r="C771">
            <v>213</v>
          </cell>
          <cell r="D771" t="str">
            <v>STUDENT ADVISOR, HIGH SCH (.25 FTE)</v>
          </cell>
          <cell r="E771" t="str">
            <v>EXEMPT</v>
          </cell>
          <cell r="F771" t="str">
            <v>S</v>
          </cell>
          <cell r="G771">
            <v>184</v>
          </cell>
          <cell r="H771">
            <v>1111</v>
          </cell>
          <cell r="I771" t="str">
            <v>4304</v>
          </cell>
          <cell r="J771" t="str">
            <v>Ed Lvl (010 to 070)</v>
          </cell>
          <cell r="K771" t="str">
            <v>1</v>
          </cell>
          <cell r="L771" t="str">
            <v>13</v>
          </cell>
          <cell r="M771" t="str">
            <v>Y1</v>
          </cell>
          <cell r="N771" t="str">
            <v>JVAR250</v>
          </cell>
          <cell r="O771" t="str">
            <v/>
          </cell>
          <cell r="P771" t="str">
            <v>4</v>
          </cell>
          <cell r="Q771" t="str">
            <v>MNTH</v>
          </cell>
          <cell r="R771" t="str">
            <v>DCTA</v>
          </cell>
        </row>
        <row r="772">
          <cell r="B772" t="str">
            <v>3370</v>
          </cell>
          <cell r="C772">
            <v>213</v>
          </cell>
          <cell r="D772" t="str">
            <v>STUDENT ADVISOR, HIGH SCH (.40 FTE)</v>
          </cell>
          <cell r="E772" t="str">
            <v>EXEMPT</v>
          </cell>
          <cell r="F772" t="str">
            <v>S</v>
          </cell>
          <cell r="G772">
            <v>184</v>
          </cell>
          <cell r="H772">
            <v>1111</v>
          </cell>
          <cell r="I772" t="str">
            <v>4303</v>
          </cell>
          <cell r="J772" t="str">
            <v>Ed Lvl (010 to 070)</v>
          </cell>
          <cell r="K772" t="str">
            <v>1</v>
          </cell>
          <cell r="L772" t="str">
            <v>13</v>
          </cell>
          <cell r="M772" t="str">
            <v>Y1</v>
          </cell>
          <cell r="N772" t="str">
            <v>JVAR400</v>
          </cell>
          <cell r="O772" t="str">
            <v/>
          </cell>
          <cell r="P772" t="str">
            <v>4</v>
          </cell>
          <cell r="Q772" t="str">
            <v>MNTH</v>
          </cell>
          <cell r="R772" t="str">
            <v>DCTA</v>
          </cell>
        </row>
        <row r="773">
          <cell r="B773" t="str">
            <v>3370</v>
          </cell>
          <cell r="C773">
            <v>213</v>
          </cell>
          <cell r="D773" t="str">
            <v>STUDENT ADVISOR, HIGH SCH (.50 FTE)</v>
          </cell>
          <cell r="E773" t="str">
            <v>EXEMPT</v>
          </cell>
          <cell r="F773" t="str">
            <v>S</v>
          </cell>
          <cell r="G773">
            <v>184</v>
          </cell>
          <cell r="H773">
            <v>1111</v>
          </cell>
          <cell r="I773" t="str">
            <v>2300</v>
          </cell>
          <cell r="J773" t="str">
            <v>Ed Lvl (010 to 070)</v>
          </cell>
          <cell r="K773" t="str">
            <v>1</v>
          </cell>
          <cell r="L773" t="str">
            <v>13</v>
          </cell>
          <cell r="M773" t="str">
            <v>Y1</v>
          </cell>
          <cell r="N773" t="str">
            <v>JVAR500</v>
          </cell>
          <cell r="O773" t="str">
            <v/>
          </cell>
          <cell r="P773" t="str">
            <v>4</v>
          </cell>
          <cell r="Q773" t="str">
            <v>MNTH</v>
          </cell>
          <cell r="R773" t="str">
            <v>DCTA</v>
          </cell>
        </row>
        <row r="774">
          <cell r="B774" t="str">
            <v>3370</v>
          </cell>
          <cell r="C774">
            <v>213</v>
          </cell>
          <cell r="D774" t="str">
            <v>STUDENT ADVISOR, HIGH SCH (.60 FTE)</v>
          </cell>
          <cell r="E774" t="str">
            <v>EXEMPT</v>
          </cell>
          <cell r="F774" t="str">
            <v>S</v>
          </cell>
          <cell r="G774">
            <v>184</v>
          </cell>
          <cell r="H774">
            <v>1111</v>
          </cell>
          <cell r="I774" t="str">
            <v>4302</v>
          </cell>
          <cell r="J774" t="str">
            <v>Ed Lvl (010 to 070)</v>
          </cell>
          <cell r="K774" t="str">
            <v>1</v>
          </cell>
          <cell r="L774" t="str">
            <v>13</v>
          </cell>
          <cell r="M774" t="str">
            <v>Y1</v>
          </cell>
          <cell r="N774" t="str">
            <v>JVAR600</v>
          </cell>
          <cell r="O774" t="str">
            <v/>
          </cell>
          <cell r="P774" t="str">
            <v>4</v>
          </cell>
          <cell r="Q774" t="str">
            <v>MNTH</v>
          </cell>
          <cell r="R774" t="str">
            <v>DCTA</v>
          </cell>
        </row>
        <row r="775">
          <cell r="B775" t="str">
            <v>3370</v>
          </cell>
          <cell r="C775">
            <v>213</v>
          </cell>
          <cell r="D775" t="str">
            <v>STUDENT ADVISOR, HIGH SCH (.75 FTE)</v>
          </cell>
          <cell r="E775" t="str">
            <v>EXEMPT</v>
          </cell>
          <cell r="F775" t="str">
            <v>S</v>
          </cell>
          <cell r="G775">
            <v>184</v>
          </cell>
          <cell r="H775">
            <v>1111</v>
          </cell>
          <cell r="I775" t="str">
            <v>4301</v>
          </cell>
          <cell r="J775" t="str">
            <v>Ed Lvl (010 to 070)</v>
          </cell>
          <cell r="K775" t="str">
            <v>1</v>
          </cell>
          <cell r="L775" t="str">
            <v>13</v>
          </cell>
          <cell r="M775" t="str">
            <v>Y1</v>
          </cell>
          <cell r="N775" t="str">
            <v>JVAR750</v>
          </cell>
          <cell r="O775" t="str">
            <v/>
          </cell>
          <cell r="P775" t="str">
            <v>4</v>
          </cell>
          <cell r="Q775" t="str">
            <v>MNTH</v>
          </cell>
          <cell r="R775" t="str">
            <v>DCTA</v>
          </cell>
        </row>
        <row r="776">
          <cell r="B776" t="str">
            <v>3370</v>
          </cell>
          <cell r="C776">
            <v>213</v>
          </cell>
          <cell r="D776" t="str">
            <v>STUDENT ADVISOR, HIGH SCH (.80 FTE)</v>
          </cell>
          <cell r="E776" t="str">
            <v>EXEMPT</v>
          </cell>
          <cell r="F776" t="str">
            <v>S</v>
          </cell>
          <cell r="G776">
            <v>184</v>
          </cell>
          <cell r="H776">
            <v>1111</v>
          </cell>
          <cell r="I776" t="str">
            <v>4300</v>
          </cell>
          <cell r="J776" t="str">
            <v>Ed Lvl (010 to 070)</v>
          </cell>
          <cell r="K776" t="str">
            <v>1</v>
          </cell>
          <cell r="L776" t="str">
            <v>13</v>
          </cell>
          <cell r="M776" t="str">
            <v>Y1</v>
          </cell>
          <cell r="N776" t="str">
            <v>JVAR800</v>
          </cell>
          <cell r="O776" t="str">
            <v/>
          </cell>
          <cell r="P776" t="str">
            <v>4</v>
          </cell>
          <cell r="Q776" t="str">
            <v>MNTH</v>
          </cell>
          <cell r="R776" t="str">
            <v>DCTA</v>
          </cell>
        </row>
        <row r="777">
          <cell r="B777" t="str">
            <v>3370</v>
          </cell>
          <cell r="C777">
            <v>213</v>
          </cell>
          <cell r="D777" t="str">
            <v>STUDENT ADVISOR, HIGH SCH (JOB SHARE)</v>
          </cell>
          <cell r="E777" t="str">
            <v>EXEMPT</v>
          </cell>
          <cell r="F777" t="str">
            <v>S</v>
          </cell>
          <cell r="G777">
            <v>184</v>
          </cell>
          <cell r="H777">
            <v>1111</v>
          </cell>
          <cell r="I777" t="str">
            <v>2300</v>
          </cell>
          <cell r="J777" t="str">
            <v>Ed Lvl (010 to 070)</v>
          </cell>
          <cell r="K777" t="str">
            <v>1</v>
          </cell>
          <cell r="L777" t="str">
            <v>13</v>
          </cell>
          <cell r="M777" t="str">
            <v>Y1</v>
          </cell>
          <cell r="N777" t="str">
            <v>JSHARE</v>
          </cell>
          <cell r="O777" t="str">
            <v/>
          </cell>
          <cell r="P777" t="str">
            <v>4</v>
          </cell>
          <cell r="Q777" t="str">
            <v>MNTH</v>
          </cell>
          <cell r="R777" t="str">
            <v>DCTA</v>
          </cell>
        </row>
        <row r="778">
          <cell r="B778" t="str">
            <v>3371</v>
          </cell>
          <cell r="C778">
            <v>213</v>
          </cell>
          <cell r="D778" t="str">
            <v>STUDENT ADVISOR, MIDD SCH</v>
          </cell>
          <cell r="E778" t="str">
            <v>EXEMPT</v>
          </cell>
          <cell r="F778" t="str">
            <v>S</v>
          </cell>
          <cell r="G778">
            <v>184</v>
          </cell>
          <cell r="H778">
            <v>1111</v>
          </cell>
          <cell r="I778" t="str">
            <v>1300</v>
          </cell>
          <cell r="J778" t="str">
            <v>Ed Lvl (010 to 070)</v>
          </cell>
          <cell r="K778" t="str">
            <v>1</v>
          </cell>
          <cell r="L778" t="str">
            <v>13</v>
          </cell>
          <cell r="M778" t="str">
            <v>Y1</v>
          </cell>
          <cell r="N778" t="str">
            <v/>
          </cell>
          <cell r="O778" t="str">
            <v/>
          </cell>
          <cell r="P778" t="str">
            <v>4</v>
          </cell>
          <cell r="Q778" t="str">
            <v>MNTH</v>
          </cell>
          <cell r="R778" t="str">
            <v>DCTA</v>
          </cell>
        </row>
        <row r="779">
          <cell r="B779" t="str">
            <v>3371</v>
          </cell>
          <cell r="C779">
            <v>213</v>
          </cell>
          <cell r="D779" t="str">
            <v>STUDENT ADVISOR, MIDD SCH (.25 FTE)</v>
          </cell>
          <cell r="E779" t="str">
            <v>EXEMPT</v>
          </cell>
          <cell r="F779" t="str">
            <v>S</v>
          </cell>
          <cell r="G779">
            <v>184</v>
          </cell>
          <cell r="H779">
            <v>1111</v>
          </cell>
          <cell r="I779" t="str">
            <v>4304</v>
          </cell>
          <cell r="J779" t="str">
            <v>Ed Lvl (010 to 070)</v>
          </cell>
          <cell r="K779" t="str">
            <v>1</v>
          </cell>
          <cell r="L779" t="str">
            <v>13</v>
          </cell>
          <cell r="M779" t="str">
            <v>Y1</v>
          </cell>
          <cell r="N779" t="str">
            <v>JVAR250</v>
          </cell>
          <cell r="O779" t="str">
            <v/>
          </cell>
          <cell r="P779" t="str">
            <v>4</v>
          </cell>
          <cell r="Q779" t="str">
            <v>MNTH</v>
          </cell>
          <cell r="R779" t="str">
            <v>DCTA</v>
          </cell>
        </row>
        <row r="780">
          <cell r="B780" t="str">
            <v>3371</v>
          </cell>
          <cell r="C780">
            <v>213</v>
          </cell>
          <cell r="D780" t="str">
            <v>STUDENT ADVISOR, MIDD SCH (.40 FTE)</v>
          </cell>
          <cell r="E780" t="str">
            <v>EXEMPT</v>
          </cell>
          <cell r="F780" t="str">
            <v>S</v>
          </cell>
          <cell r="G780">
            <v>184</v>
          </cell>
          <cell r="H780">
            <v>1111</v>
          </cell>
          <cell r="I780" t="str">
            <v>4303</v>
          </cell>
          <cell r="J780" t="str">
            <v>Ed Lvl (010 to 070)</v>
          </cell>
          <cell r="K780" t="str">
            <v>1</v>
          </cell>
          <cell r="L780" t="str">
            <v>13</v>
          </cell>
          <cell r="M780" t="str">
            <v>Y1</v>
          </cell>
          <cell r="N780" t="str">
            <v>JVAR400</v>
          </cell>
          <cell r="O780" t="str">
            <v/>
          </cell>
          <cell r="P780" t="str">
            <v>4</v>
          </cell>
          <cell r="Q780" t="str">
            <v>MNTH</v>
          </cell>
          <cell r="R780" t="str">
            <v>DCTA</v>
          </cell>
        </row>
        <row r="781">
          <cell r="B781" t="str">
            <v>3371</v>
          </cell>
          <cell r="C781">
            <v>213</v>
          </cell>
          <cell r="D781" t="str">
            <v>STUDENT ADVISOR, MIDD SCH (.50 FTE)</v>
          </cell>
          <cell r="E781" t="str">
            <v>EXEMPT</v>
          </cell>
          <cell r="F781" t="str">
            <v>S</v>
          </cell>
          <cell r="G781">
            <v>184</v>
          </cell>
          <cell r="H781">
            <v>1111</v>
          </cell>
          <cell r="I781" t="str">
            <v>2300</v>
          </cell>
          <cell r="J781" t="str">
            <v>Ed Lvl (010 to 070)</v>
          </cell>
          <cell r="K781" t="str">
            <v>1</v>
          </cell>
          <cell r="L781" t="str">
            <v>13</v>
          </cell>
          <cell r="M781" t="str">
            <v>Y1</v>
          </cell>
          <cell r="N781" t="str">
            <v>JVAR500</v>
          </cell>
          <cell r="O781" t="str">
            <v/>
          </cell>
          <cell r="P781" t="str">
            <v>4</v>
          </cell>
          <cell r="Q781" t="str">
            <v>MNTH</v>
          </cell>
          <cell r="R781" t="str">
            <v>DCTA</v>
          </cell>
        </row>
        <row r="782">
          <cell r="B782" t="str">
            <v>3371</v>
          </cell>
          <cell r="C782">
            <v>213</v>
          </cell>
          <cell r="D782" t="str">
            <v>STUDENT ADVISOR, MIDD SCH (.60 FTE)</v>
          </cell>
          <cell r="E782" t="str">
            <v>EXEMPT</v>
          </cell>
          <cell r="F782" t="str">
            <v>S</v>
          </cell>
          <cell r="G782">
            <v>184</v>
          </cell>
          <cell r="H782">
            <v>1111</v>
          </cell>
          <cell r="I782" t="str">
            <v>4302</v>
          </cell>
          <cell r="J782" t="str">
            <v>Ed Lvl (010 to 070)</v>
          </cell>
          <cell r="K782" t="str">
            <v>1</v>
          </cell>
          <cell r="L782" t="str">
            <v>13</v>
          </cell>
          <cell r="M782" t="str">
            <v>Y1</v>
          </cell>
          <cell r="N782" t="str">
            <v>JVAR600</v>
          </cell>
          <cell r="O782" t="str">
            <v/>
          </cell>
          <cell r="P782" t="str">
            <v>4</v>
          </cell>
          <cell r="Q782" t="str">
            <v>MNTH</v>
          </cell>
          <cell r="R782" t="str">
            <v>DCTA</v>
          </cell>
        </row>
        <row r="783">
          <cell r="B783" t="str">
            <v>3371</v>
          </cell>
          <cell r="C783">
            <v>213</v>
          </cell>
          <cell r="D783" t="str">
            <v>STUDENT ADVISOR, MIDD SCH (.75 FTE)</v>
          </cell>
          <cell r="E783" t="str">
            <v>EXEMPT</v>
          </cell>
          <cell r="F783" t="str">
            <v>S</v>
          </cell>
          <cell r="G783">
            <v>184</v>
          </cell>
          <cell r="H783">
            <v>1111</v>
          </cell>
          <cell r="I783" t="str">
            <v>4301</v>
          </cell>
          <cell r="J783" t="str">
            <v>Ed Lvl (010 to 070)</v>
          </cell>
          <cell r="K783" t="str">
            <v>1</v>
          </cell>
          <cell r="L783" t="str">
            <v>13</v>
          </cell>
          <cell r="M783" t="str">
            <v>Y1</v>
          </cell>
          <cell r="N783" t="str">
            <v>JVAR750</v>
          </cell>
          <cell r="O783" t="str">
            <v/>
          </cell>
          <cell r="P783" t="str">
            <v>4</v>
          </cell>
          <cell r="Q783" t="str">
            <v>MNTH</v>
          </cell>
          <cell r="R783" t="str">
            <v>DCTA</v>
          </cell>
        </row>
        <row r="784">
          <cell r="B784" t="str">
            <v>3371</v>
          </cell>
          <cell r="C784">
            <v>213</v>
          </cell>
          <cell r="D784" t="str">
            <v>STUDENT ADVISOR, MIDD SCH (.80 FTE)</v>
          </cell>
          <cell r="E784" t="str">
            <v>EXEMPT</v>
          </cell>
          <cell r="F784" t="str">
            <v>S</v>
          </cell>
          <cell r="G784">
            <v>184</v>
          </cell>
          <cell r="H784">
            <v>1111</v>
          </cell>
          <cell r="I784" t="str">
            <v>4300</v>
          </cell>
          <cell r="J784" t="str">
            <v>Ed Lvl (010 to 070)</v>
          </cell>
          <cell r="K784" t="str">
            <v>1</v>
          </cell>
          <cell r="L784" t="str">
            <v>13</v>
          </cell>
          <cell r="M784" t="str">
            <v>Y1</v>
          </cell>
          <cell r="N784" t="str">
            <v>JVAR800</v>
          </cell>
          <cell r="O784" t="str">
            <v/>
          </cell>
          <cell r="P784" t="str">
            <v>4</v>
          </cell>
          <cell r="Q784" t="str">
            <v>MNTH</v>
          </cell>
          <cell r="R784" t="str">
            <v>DCTA</v>
          </cell>
        </row>
        <row r="785">
          <cell r="B785" t="str">
            <v>3371</v>
          </cell>
          <cell r="C785">
            <v>213</v>
          </cell>
          <cell r="D785" t="str">
            <v>STUDENT ADVISOR, MIDD SCH (JOB SHARE)</v>
          </cell>
          <cell r="E785" t="str">
            <v>EXEMPT</v>
          </cell>
          <cell r="F785" t="str">
            <v>S</v>
          </cell>
          <cell r="G785">
            <v>184</v>
          </cell>
          <cell r="H785">
            <v>1111</v>
          </cell>
          <cell r="I785" t="str">
            <v>2300</v>
          </cell>
          <cell r="J785" t="str">
            <v>Ed Lvl (010 to 070)</v>
          </cell>
          <cell r="K785" t="str">
            <v>1</v>
          </cell>
          <cell r="L785" t="str">
            <v>13</v>
          </cell>
          <cell r="M785" t="str">
            <v>Y1</v>
          </cell>
          <cell r="N785" t="str">
            <v>JSHARE</v>
          </cell>
          <cell r="O785" t="str">
            <v/>
          </cell>
          <cell r="P785" t="str">
            <v>4</v>
          </cell>
          <cell r="Q785" t="str">
            <v>MNTH</v>
          </cell>
          <cell r="R785" t="str">
            <v>DCTA</v>
          </cell>
        </row>
        <row r="786">
          <cell r="B786" t="str">
            <v>3372</v>
          </cell>
          <cell r="C786">
            <v>213</v>
          </cell>
          <cell r="D786" t="str">
            <v>STUDENT ADVISOR, ELEM SCH</v>
          </cell>
          <cell r="E786" t="str">
            <v>EXEMPT</v>
          </cell>
          <cell r="F786" t="str">
            <v>S</v>
          </cell>
          <cell r="G786">
            <v>184</v>
          </cell>
          <cell r="H786">
            <v>1111</v>
          </cell>
          <cell r="I786" t="str">
            <v>1300</v>
          </cell>
          <cell r="J786" t="str">
            <v>Ed Lvl (010 to 070)</v>
          </cell>
          <cell r="K786" t="str">
            <v>1</v>
          </cell>
          <cell r="L786" t="str">
            <v>13</v>
          </cell>
          <cell r="M786" t="str">
            <v>Y1</v>
          </cell>
          <cell r="N786" t="str">
            <v/>
          </cell>
          <cell r="O786" t="str">
            <v/>
          </cell>
          <cell r="P786" t="str">
            <v>4</v>
          </cell>
          <cell r="Q786" t="str">
            <v>MNTH</v>
          </cell>
          <cell r="R786" t="str">
            <v>DCTA</v>
          </cell>
        </row>
        <row r="787">
          <cell r="B787" t="str">
            <v>3372</v>
          </cell>
          <cell r="C787">
            <v>213</v>
          </cell>
          <cell r="D787" t="str">
            <v>STUDENT ADVISOR, ELEM SCH (.25 FTE)</v>
          </cell>
          <cell r="E787" t="str">
            <v>EXEMPT</v>
          </cell>
          <cell r="F787" t="str">
            <v>S</v>
          </cell>
          <cell r="G787">
            <v>184</v>
          </cell>
          <cell r="H787">
            <v>1111</v>
          </cell>
          <cell r="I787" t="str">
            <v>4304</v>
          </cell>
          <cell r="J787" t="str">
            <v>Ed Lvl (010 to 070)</v>
          </cell>
          <cell r="K787" t="str">
            <v>1</v>
          </cell>
          <cell r="L787" t="str">
            <v>13</v>
          </cell>
          <cell r="M787" t="str">
            <v>Y1</v>
          </cell>
          <cell r="N787" t="str">
            <v>JVAR250</v>
          </cell>
          <cell r="O787" t="str">
            <v/>
          </cell>
          <cell r="P787" t="str">
            <v>4</v>
          </cell>
          <cell r="Q787" t="str">
            <v>MNTH</v>
          </cell>
          <cell r="R787" t="str">
            <v>DCTA</v>
          </cell>
        </row>
        <row r="788">
          <cell r="B788" t="str">
            <v>3372</v>
          </cell>
          <cell r="C788">
            <v>213</v>
          </cell>
          <cell r="D788" t="str">
            <v>STUDENT ADVISOR, ELEM SCH (.40 FTE)</v>
          </cell>
          <cell r="E788" t="str">
            <v>EXEMPT</v>
          </cell>
          <cell r="F788" t="str">
            <v>S</v>
          </cell>
          <cell r="G788">
            <v>184</v>
          </cell>
          <cell r="H788">
            <v>1111</v>
          </cell>
          <cell r="I788" t="str">
            <v>4303</v>
          </cell>
          <cell r="J788" t="str">
            <v>Ed Lvl (010 to 070)</v>
          </cell>
          <cell r="K788" t="str">
            <v>1</v>
          </cell>
          <cell r="L788" t="str">
            <v>13</v>
          </cell>
          <cell r="M788" t="str">
            <v>Y1</v>
          </cell>
          <cell r="N788" t="str">
            <v>JVAR400</v>
          </cell>
          <cell r="O788" t="str">
            <v/>
          </cell>
          <cell r="P788" t="str">
            <v>4</v>
          </cell>
          <cell r="Q788" t="str">
            <v>MNTH</v>
          </cell>
          <cell r="R788" t="str">
            <v>DCTA</v>
          </cell>
        </row>
        <row r="789">
          <cell r="B789" t="str">
            <v>3372</v>
          </cell>
          <cell r="C789">
            <v>213</v>
          </cell>
          <cell r="D789" t="str">
            <v>STUDENT ADVISOR, ELEM SCH (.50 FTE)</v>
          </cell>
          <cell r="E789" t="str">
            <v>EXEMPT</v>
          </cell>
          <cell r="F789" t="str">
            <v>S</v>
          </cell>
          <cell r="G789">
            <v>184</v>
          </cell>
          <cell r="H789">
            <v>1111</v>
          </cell>
          <cell r="I789" t="str">
            <v>2300</v>
          </cell>
          <cell r="J789" t="str">
            <v>Ed Lvl (010 to 070)</v>
          </cell>
          <cell r="K789" t="str">
            <v>1</v>
          </cell>
          <cell r="L789" t="str">
            <v>13</v>
          </cell>
          <cell r="M789" t="str">
            <v>Y1</v>
          </cell>
          <cell r="N789" t="str">
            <v>JVAR500</v>
          </cell>
          <cell r="O789" t="str">
            <v/>
          </cell>
          <cell r="P789" t="str">
            <v>4</v>
          </cell>
          <cell r="Q789" t="str">
            <v>MNTH</v>
          </cell>
          <cell r="R789" t="str">
            <v>DCTA</v>
          </cell>
        </row>
        <row r="790">
          <cell r="B790" t="str">
            <v>3372</v>
          </cell>
          <cell r="C790">
            <v>213</v>
          </cell>
          <cell r="D790" t="str">
            <v>STUDENT ADVISOR, ELEM SCH (.60 FTE)</v>
          </cell>
          <cell r="E790" t="str">
            <v>EXEMPT</v>
          </cell>
          <cell r="F790" t="str">
            <v>S</v>
          </cell>
          <cell r="G790">
            <v>184</v>
          </cell>
          <cell r="H790">
            <v>1111</v>
          </cell>
          <cell r="I790" t="str">
            <v>4302</v>
          </cell>
          <cell r="J790" t="str">
            <v>Ed Lvl (010 to 070)</v>
          </cell>
          <cell r="K790" t="str">
            <v>1</v>
          </cell>
          <cell r="L790" t="str">
            <v>13</v>
          </cell>
          <cell r="M790" t="str">
            <v>Y1</v>
          </cell>
          <cell r="N790" t="str">
            <v>JVAR600</v>
          </cell>
          <cell r="O790" t="str">
            <v/>
          </cell>
          <cell r="P790" t="str">
            <v>4</v>
          </cell>
          <cell r="Q790" t="str">
            <v>MNTH</v>
          </cell>
          <cell r="R790" t="str">
            <v>DCTA</v>
          </cell>
        </row>
        <row r="791">
          <cell r="B791" t="str">
            <v>3372</v>
          </cell>
          <cell r="C791">
            <v>213</v>
          </cell>
          <cell r="D791" t="str">
            <v>STUDENT ADVISOR, ELEM SCH (.75 FTE)</v>
          </cell>
          <cell r="E791" t="str">
            <v>EXEMPT</v>
          </cell>
          <cell r="F791" t="str">
            <v>S</v>
          </cell>
          <cell r="G791">
            <v>184</v>
          </cell>
          <cell r="H791">
            <v>1111</v>
          </cell>
          <cell r="I791" t="str">
            <v>4301</v>
          </cell>
          <cell r="J791" t="str">
            <v>Ed Lvl (010 to 070)</v>
          </cell>
          <cell r="K791" t="str">
            <v>1</v>
          </cell>
          <cell r="L791" t="str">
            <v>13</v>
          </cell>
          <cell r="M791" t="str">
            <v>Y1</v>
          </cell>
          <cell r="N791" t="str">
            <v>JVAR750</v>
          </cell>
          <cell r="O791" t="str">
            <v/>
          </cell>
          <cell r="P791" t="str">
            <v>4</v>
          </cell>
          <cell r="Q791" t="str">
            <v>MNTH</v>
          </cell>
          <cell r="R791" t="str">
            <v>DCTA</v>
          </cell>
        </row>
        <row r="792">
          <cell r="B792" t="str">
            <v>3372</v>
          </cell>
          <cell r="C792">
            <v>213</v>
          </cell>
          <cell r="D792" t="str">
            <v>STUDENT ADVISOR, ELEM SCH (.80 FTE)</v>
          </cell>
          <cell r="E792" t="str">
            <v>EXEMPT</v>
          </cell>
          <cell r="F792" t="str">
            <v>S</v>
          </cell>
          <cell r="G792">
            <v>184</v>
          </cell>
          <cell r="H792">
            <v>1111</v>
          </cell>
          <cell r="I792" t="str">
            <v>4300</v>
          </cell>
          <cell r="J792" t="str">
            <v>Ed Lvl (010 to 070)</v>
          </cell>
          <cell r="K792" t="str">
            <v>1</v>
          </cell>
          <cell r="L792" t="str">
            <v>13</v>
          </cell>
          <cell r="M792" t="str">
            <v>Y1</v>
          </cell>
          <cell r="N792" t="str">
            <v>JVAR800</v>
          </cell>
          <cell r="O792" t="str">
            <v/>
          </cell>
          <cell r="P792" t="str">
            <v>4</v>
          </cell>
          <cell r="Q792" t="str">
            <v>MNTH</v>
          </cell>
          <cell r="R792" t="str">
            <v>DCTA</v>
          </cell>
        </row>
        <row r="793">
          <cell r="B793" t="str">
            <v>3372</v>
          </cell>
          <cell r="C793">
            <v>213</v>
          </cell>
          <cell r="D793" t="str">
            <v>STUDENT ADVISOR, ELEM SCH (JOB SHARE)</v>
          </cell>
          <cell r="E793" t="str">
            <v>EXEMPT</v>
          </cell>
          <cell r="F793" t="str">
            <v>S</v>
          </cell>
          <cell r="G793">
            <v>184</v>
          </cell>
          <cell r="H793">
            <v>1111</v>
          </cell>
          <cell r="I793" t="str">
            <v>2300</v>
          </cell>
          <cell r="J793" t="str">
            <v>Ed Lvl (010 to 070)</v>
          </cell>
          <cell r="K793" t="str">
            <v>1</v>
          </cell>
          <cell r="L793" t="str">
            <v>13</v>
          </cell>
          <cell r="M793" t="str">
            <v>Y1</v>
          </cell>
          <cell r="N793" t="str">
            <v>JSHARE</v>
          </cell>
          <cell r="O793" t="str">
            <v/>
          </cell>
          <cell r="P793" t="str">
            <v>4</v>
          </cell>
          <cell r="Q793" t="str">
            <v>MNTH</v>
          </cell>
          <cell r="R793" t="str">
            <v>DCTA</v>
          </cell>
        </row>
        <row r="794">
          <cell r="B794" t="str">
            <v>3381</v>
          </cell>
          <cell r="C794">
            <v>213</v>
          </cell>
          <cell r="D794" t="str">
            <v>TCHR ADMIN ASST, MIDD SCH</v>
          </cell>
          <cell r="E794" t="str">
            <v>EXEMPT</v>
          </cell>
          <cell r="F794" t="str">
            <v>S</v>
          </cell>
          <cell r="G794">
            <v>184</v>
          </cell>
          <cell r="H794">
            <v>1111</v>
          </cell>
          <cell r="I794" t="str">
            <v>1300</v>
          </cell>
          <cell r="J794" t="str">
            <v>Ed Lvl (010 to 070)</v>
          </cell>
          <cell r="K794" t="str">
            <v>1</v>
          </cell>
          <cell r="L794" t="str">
            <v>13</v>
          </cell>
          <cell r="M794" t="str">
            <v>Y1</v>
          </cell>
          <cell r="N794" t="str">
            <v/>
          </cell>
          <cell r="O794" t="str">
            <v/>
          </cell>
          <cell r="P794" t="str">
            <v>4</v>
          </cell>
          <cell r="Q794" t="str">
            <v>MNTH</v>
          </cell>
          <cell r="R794" t="str">
            <v>DCTA</v>
          </cell>
        </row>
        <row r="795">
          <cell r="B795" t="str">
            <v>3381</v>
          </cell>
          <cell r="C795">
            <v>213</v>
          </cell>
          <cell r="D795" t="str">
            <v>TCHR ADMIN ASST, MIDD SCH (.25 FTE)</v>
          </cell>
          <cell r="E795" t="str">
            <v>EXEMPT</v>
          </cell>
          <cell r="F795" t="str">
            <v>S</v>
          </cell>
          <cell r="G795">
            <v>184</v>
          </cell>
          <cell r="H795">
            <v>1111</v>
          </cell>
          <cell r="I795" t="str">
            <v>4304</v>
          </cell>
          <cell r="J795" t="str">
            <v>Ed Lvl (010 to 070)</v>
          </cell>
          <cell r="K795" t="str">
            <v>1</v>
          </cell>
          <cell r="L795" t="str">
            <v>13</v>
          </cell>
          <cell r="M795" t="str">
            <v>Y1</v>
          </cell>
          <cell r="N795" t="str">
            <v>JVAR250</v>
          </cell>
          <cell r="O795" t="str">
            <v/>
          </cell>
          <cell r="P795" t="str">
            <v>4</v>
          </cell>
          <cell r="Q795" t="str">
            <v>MNTH</v>
          </cell>
          <cell r="R795" t="str">
            <v>DCTA</v>
          </cell>
        </row>
        <row r="796">
          <cell r="B796" t="str">
            <v>3381</v>
          </cell>
          <cell r="C796">
            <v>213</v>
          </cell>
          <cell r="D796" t="str">
            <v>TCHR ADMIN ASST, MIDD SCH (.40 FTE)</v>
          </cell>
          <cell r="E796" t="str">
            <v>EXEMPT</v>
          </cell>
          <cell r="F796" t="str">
            <v>S</v>
          </cell>
          <cell r="G796">
            <v>184</v>
          </cell>
          <cell r="H796">
            <v>1111</v>
          </cell>
          <cell r="I796" t="str">
            <v>4303</v>
          </cell>
          <cell r="J796" t="str">
            <v>Ed Lvl (010 to 070)</v>
          </cell>
          <cell r="K796" t="str">
            <v>1</v>
          </cell>
          <cell r="L796" t="str">
            <v>13</v>
          </cell>
          <cell r="M796" t="str">
            <v>Y1</v>
          </cell>
          <cell r="N796" t="str">
            <v>JVAR400</v>
          </cell>
          <cell r="O796" t="str">
            <v/>
          </cell>
          <cell r="P796" t="str">
            <v>4</v>
          </cell>
          <cell r="Q796" t="str">
            <v>MNTH</v>
          </cell>
          <cell r="R796" t="str">
            <v>DCTA</v>
          </cell>
        </row>
        <row r="797">
          <cell r="B797" t="str">
            <v>3381</v>
          </cell>
          <cell r="C797">
            <v>213</v>
          </cell>
          <cell r="D797" t="str">
            <v>TCHR ADMIN ASST, MIDD SCH (.50 FTE)</v>
          </cell>
          <cell r="E797" t="str">
            <v>EXEMPT</v>
          </cell>
          <cell r="F797" t="str">
            <v>S</v>
          </cell>
          <cell r="G797">
            <v>184</v>
          </cell>
          <cell r="H797">
            <v>1111</v>
          </cell>
          <cell r="I797" t="str">
            <v>2300</v>
          </cell>
          <cell r="J797" t="str">
            <v>Ed Lvl (010 to 070)</v>
          </cell>
          <cell r="K797" t="str">
            <v>1</v>
          </cell>
          <cell r="L797" t="str">
            <v>13</v>
          </cell>
          <cell r="M797" t="str">
            <v>Y1</v>
          </cell>
          <cell r="N797" t="str">
            <v>JVAR500</v>
          </cell>
          <cell r="O797" t="str">
            <v/>
          </cell>
          <cell r="P797" t="str">
            <v>4</v>
          </cell>
          <cell r="Q797" t="str">
            <v>MNTH</v>
          </cell>
          <cell r="R797" t="str">
            <v>DCTA</v>
          </cell>
        </row>
        <row r="798">
          <cell r="B798" t="str">
            <v>3381</v>
          </cell>
          <cell r="C798">
            <v>213</v>
          </cell>
          <cell r="D798" t="str">
            <v>TCHR ADMIN ASST, MIDD SCH (.60 FTE)</v>
          </cell>
          <cell r="E798" t="str">
            <v>EXEMPT</v>
          </cell>
          <cell r="F798" t="str">
            <v>S</v>
          </cell>
          <cell r="G798">
            <v>184</v>
          </cell>
          <cell r="H798">
            <v>1111</v>
          </cell>
          <cell r="I798" t="str">
            <v>4302</v>
          </cell>
          <cell r="J798" t="str">
            <v>Ed Lvl (010 to 070)</v>
          </cell>
          <cell r="K798" t="str">
            <v>1</v>
          </cell>
          <cell r="L798" t="str">
            <v>13</v>
          </cell>
          <cell r="M798" t="str">
            <v>Y1</v>
          </cell>
          <cell r="N798" t="str">
            <v>JVAR600</v>
          </cell>
          <cell r="O798" t="str">
            <v/>
          </cell>
          <cell r="P798" t="str">
            <v>4</v>
          </cell>
          <cell r="Q798" t="str">
            <v>MNTH</v>
          </cell>
          <cell r="R798" t="str">
            <v>DCTA</v>
          </cell>
        </row>
        <row r="799">
          <cell r="B799" t="str">
            <v>3381</v>
          </cell>
          <cell r="C799">
            <v>213</v>
          </cell>
          <cell r="D799" t="str">
            <v>TCHR ADMIN ASST, MIDD SCH (.75 FTE)</v>
          </cell>
          <cell r="E799" t="str">
            <v>EXEMPT</v>
          </cell>
          <cell r="F799" t="str">
            <v>S</v>
          </cell>
          <cell r="G799">
            <v>184</v>
          </cell>
          <cell r="H799">
            <v>1111</v>
          </cell>
          <cell r="I799" t="str">
            <v>4301</v>
          </cell>
          <cell r="J799" t="str">
            <v>Ed Lvl (010 to 070)</v>
          </cell>
          <cell r="K799" t="str">
            <v>1</v>
          </cell>
          <cell r="L799" t="str">
            <v>13</v>
          </cell>
          <cell r="M799" t="str">
            <v>Y1</v>
          </cell>
          <cell r="N799" t="str">
            <v>JVAR750</v>
          </cell>
          <cell r="O799" t="str">
            <v/>
          </cell>
          <cell r="P799" t="str">
            <v>4</v>
          </cell>
          <cell r="Q799" t="str">
            <v>MNTH</v>
          </cell>
          <cell r="R799" t="str">
            <v>DCTA</v>
          </cell>
        </row>
        <row r="800">
          <cell r="B800" t="str">
            <v>3381</v>
          </cell>
          <cell r="C800">
            <v>213</v>
          </cell>
          <cell r="D800" t="str">
            <v>TCHR ADMIN ASST, MIDD SCH (.80 FTE)</v>
          </cell>
          <cell r="E800" t="str">
            <v>EXEMPT</v>
          </cell>
          <cell r="F800" t="str">
            <v>S</v>
          </cell>
          <cell r="G800">
            <v>184</v>
          </cell>
          <cell r="H800">
            <v>1111</v>
          </cell>
          <cell r="I800" t="str">
            <v>4300</v>
          </cell>
          <cell r="J800" t="str">
            <v>Ed Lvl (010 to 070)</v>
          </cell>
          <cell r="K800" t="str">
            <v>1</v>
          </cell>
          <cell r="L800" t="str">
            <v>13</v>
          </cell>
          <cell r="M800" t="str">
            <v>Y1</v>
          </cell>
          <cell r="N800" t="str">
            <v>JVAR800</v>
          </cell>
          <cell r="O800" t="str">
            <v/>
          </cell>
          <cell r="P800" t="str">
            <v>4</v>
          </cell>
          <cell r="Q800" t="str">
            <v>MNTH</v>
          </cell>
          <cell r="R800" t="str">
            <v>DCTA</v>
          </cell>
        </row>
        <row r="801">
          <cell r="B801" t="str">
            <v>3381</v>
          </cell>
          <cell r="C801">
            <v>213</v>
          </cell>
          <cell r="D801" t="str">
            <v>TCHR ADMIN ASST, MIDD SCH (JOB SHARE)</v>
          </cell>
          <cell r="E801" t="str">
            <v>EXEMPT</v>
          </cell>
          <cell r="F801" t="str">
            <v>S</v>
          </cell>
          <cell r="G801">
            <v>184</v>
          </cell>
          <cell r="H801">
            <v>1111</v>
          </cell>
          <cell r="I801" t="str">
            <v>2300</v>
          </cell>
          <cell r="J801" t="str">
            <v>Ed Lvl (010 to 070)</v>
          </cell>
          <cell r="K801" t="str">
            <v>1</v>
          </cell>
          <cell r="L801" t="str">
            <v>13</v>
          </cell>
          <cell r="M801" t="str">
            <v>Y1</v>
          </cell>
          <cell r="N801" t="str">
            <v>JSHARE</v>
          </cell>
          <cell r="O801" t="str">
            <v/>
          </cell>
          <cell r="P801" t="str">
            <v>4</v>
          </cell>
          <cell r="Q801" t="str">
            <v>MNTH</v>
          </cell>
          <cell r="R801" t="str">
            <v>DCTA</v>
          </cell>
        </row>
        <row r="802">
          <cell r="B802" t="str">
            <v>3382</v>
          </cell>
          <cell r="C802">
            <v>213</v>
          </cell>
          <cell r="D802" t="str">
            <v>TCHR ADMIN ASST, ELEM SCH</v>
          </cell>
          <cell r="E802" t="str">
            <v>EXEMPT</v>
          </cell>
          <cell r="F802" t="str">
            <v>S</v>
          </cell>
          <cell r="G802">
            <v>184</v>
          </cell>
          <cell r="H802">
            <v>1111</v>
          </cell>
          <cell r="I802" t="str">
            <v>1300</v>
          </cell>
          <cell r="J802" t="str">
            <v>Ed Lvl (010 to 070)</v>
          </cell>
          <cell r="K802" t="str">
            <v>1</v>
          </cell>
          <cell r="L802" t="str">
            <v>13</v>
          </cell>
          <cell r="M802" t="str">
            <v>Y1</v>
          </cell>
          <cell r="N802" t="str">
            <v/>
          </cell>
          <cell r="O802" t="str">
            <v/>
          </cell>
          <cell r="P802" t="str">
            <v>4</v>
          </cell>
          <cell r="Q802" t="str">
            <v>MNTH</v>
          </cell>
          <cell r="R802" t="str">
            <v>DCTA</v>
          </cell>
        </row>
        <row r="803">
          <cell r="B803" t="str">
            <v>3382</v>
          </cell>
          <cell r="C803">
            <v>213</v>
          </cell>
          <cell r="D803" t="str">
            <v>TCHR ADMIN ASST, ELEM SCH (.25 FTE)</v>
          </cell>
          <cell r="E803" t="str">
            <v>EXEMPT</v>
          </cell>
          <cell r="F803" t="str">
            <v>S</v>
          </cell>
          <cell r="G803">
            <v>184</v>
          </cell>
          <cell r="H803">
            <v>1111</v>
          </cell>
          <cell r="I803" t="str">
            <v>4304</v>
          </cell>
          <cell r="J803" t="str">
            <v>Ed Lvl (010 to 070)</v>
          </cell>
          <cell r="K803" t="str">
            <v>1</v>
          </cell>
          <cell r="L803" t="str">
            <v>13</v>
          </cell>
          <cell r="M803" t="str">
            <v>Y1</v>
          </cell>
          <cell r="N803" t="str">
            <v>JVAR250</v>
          </cell>
          <cell r="O803" t="str">
            <v/>
          </cell>
          <cell r="P803" t="str">
            <v>4</v>
          </cell>
          <cell r="Q803" t="str">
            <v>MNTH</v>
          </cell>
          <cell r="R803" t="str">
            <v>DCTA</v>
          </cell>
        </row>
        <row r="804">
          <cell r="B804" t="str">
            <v>3382</v>
          </cell>
          <cell r="C804">
            <v>213</v>
          </cell>
          <cell r="D804" t="str">
            <v>TCHR ADMIN ASST, ELEM SCH (.40 FTE)</v>
          </cell>
          <cell r="E804" t="str">
            <v>EXEMPT</v>
          </cell>
          <cell r="F804" t="str">
            <v>S</v>
          </cell>
          <cell r="G804">
            <v>184</v>
          </cell>
          <cell r="H804">
            <v>1111</v>
          </cell>
          <cell r="I804" t="str">
            <v>4303</v>
          </cell>
          <cell r="J804" t="str">
            <v>Ed Lvl (010 to 070)</v>
          </cell>
          <cell r="K804" t="str">
            <v>1</v>
          </cell>
          <cell r="L804" t="str">
            <v>13</v>
          </cell>
          <cell r="M804" t="str">
            <v>Y1</v>
          </cell>
          <cell r="N804" t="str">
            <v>JVAR400</v>
          </cell>
          <cell r="O804" t="str">
            <v/>
          </cell>
          <cell r="P804" t="str">
            <v>4</v>
          </cell>
          <cell r="Q804" t="str">
            <v>MNTH</v>
          </cell>
          <cell r="R804" t="str">
            <v>DCTA</v>
          </cell>
        </row>
        <row r="805">
          <cell r="B805" t="str">
            <v>3382</v>
          </cell>
          <cell r="C805">
            <v>213</v>
          </cell>
          <cell r="D805" t="str">
            <v>TCHR ADMIN ASST, ELEM SCH (.50 FTE)</v>
          </cell>
          <cell r="E805" t="str">
            <v>EXEMPT</v>
          </cell>
          <cell r="F805" t="str">
            <v>S</v>
          </cell>
          <cell r="G805">
            <v>184</v>
          </cell>
          <cell r="H805">
            <v>1111</v>
          </cell>
          <cell r="I805" t="str">
            <v>2300</v>
          </cell>
          <cell r="J805" t="str">
            <v>Ed Lvl (010 to 070)</v>
          </cell>
          <cell r="K805" t="str">
            <v>1</v>
          </cell>
          <cell r="L805" t="str">
            <v>13</v>
          </cell>
          <cell r="M805" t="str">
            <v>Y1</v>
          </cell>
          <cell r="N805" t="str">
            <v>JVAR500</v>
          </cell>
          <cell r="O805" t="str">
            <v/>
          </cell>
          <cell r="P805" t="str">
            <v>4</v>
          </cell>
          <cell r="Q805" t="str">
            <v>MNTH</v>
          </cell>
          <cell r="R805" t="str">
            <v>DCTA</v>
          </cell>
        </row>
        <row r="806">
          <cell r="B806" t="str">
            <v>3382</v>
          </cell>
          <cell r="C806">
            <v>213</v>
          </cell>
          <cell r="D806" t="str">
            <v>TCHR ADMIN ASST, ELEM SCH (.60 FTE)</v>
          </cell>
          <cell r="E806" t="str">
            <v>EXEMPT</v>
          </cell>
          <cell r="F806" t="str">
            <v>S</v>
          </cell>
          <cell r="G806">
            <v>184</v>
          </cell>
          <cell r="H806">
            <v>1111</v>
          </cell>
          <cell r="I806" t="str">
            <v>4302</v>
          </cell>
          <cell r="J806" t="str">
            <v>Ed Lvl (010 to 070)</v>
          </cell>
          <cell r="K806" t="str">
            <v>1</v>
          </cell>
          <cell r="L806" t="str">
            <v>13</v>
          </cell>
          <cell r="M806" t="str">
            <v>Y1</v>
          </cell>
          <cell r="N806" t="str">
            <v>JVAR600</v>
          </cell>
          <cell r="O806" t="str">
            <v/>
          </cell>
          <cell r="P806" t="str">
            <v>4</v>
          </cell>
          <cell r="Q806" t="str">
            <v>MNTH</v>
          </cell>
          <cell r="R806" t="str">
            <v>DCTA</v>
          </cell>
        </row>
        <row r="807">
          <cell r="B807" t="str">
            <v>3382</v>
          </cell>
          <cell r="C807">
            <v>213</v>
          </cell>
          <cell r="D807" t="str">
            <v>TCHR ADMIN ASST, ELEM SCH (.75 FTE)</v>
          </cell>
          <cell r="E807" t="str">
            <v>EXEMPT</v>
          </cell>
          <cell r="F807" t="str">
            <v>S</v>
          </cell>
          <cell r="G807">
            <v>184</v>
          </cell>
          <cell r="H807">
            <v>1111</v>
          </cell>
          <cell r="I807" t="str">
            <v>4301</v>
          </cell>
          <cell r="J807" t="str">
            <v>Ed Lvl (010 to 070)</v>
          </cell>
          <cell r="K807" t="str">
            <v>1</v>
          </cell>
          <cell r="L807" t="str">
            <v>13</v>
          </cell>
          <cell r="M807" t="str">
            <v>Y1</v>
          </cell>
          <cell r="N807" t="str">
            <v>JVAR750</v>
          </cell>
          <cell r="O807" t="str">
            <v/>
          </cell>
          <cell r="P807" t="str">
            <v>4</v>
          </cell>
          <cell r="Q807" t="str">
            <v>MNTH</v>
          </cell>
          <cell r="R807" t="str">
            <v>DCTA</v>
          </cell>
        </row>
        <row r="808">
          <cell r="B808" t="str">
            <v>3382</v>
          </cell>
          <cell r="C808">
            <v>213</v>
          </cell>
          <cell r="D808" t="str">
            <v>TCHR ADMIN ASST, ELEM SCH (.80 FTE)</v>
          </cell>
          <cell r="E808" t="str">
            <v>EXEMPT</v>
          </cell>
          <cell r="F808" t="str">
            <v>S</v>
          </cell>
          <cell r="G808">
            <v>184</v>
          </cell>
          <cell r="H808">
            <v>1111</v>
          </cell>
          <cell r="I808" t="str">
            <v>4300</v>
          </cell>
          <cell r="J808" t="str">
            <v>Ed Lvl (010 to 070)</v>
          </cell>
          <cell r="K808" t="str">
            <v>1</v>
          </cell>
          <cell r="L808" t="str">
            <v>13</v>
          </cell>
          <cell r="M808" t="str">
            <v>Y1</v>
          </cell>
          <cell r="N808" t="str">
            <v>JVAR800</v>
          </cell>
          <cell r="O808" t="str">
            <v/>
          </cell>
          <cell r="P808" t="str">
            <v>4</v>
          </cell>
          <cell r="Q808" t="str">
            <v>MNTH</v>
          </cell>
          <cell r="R808" t="str">
            <v>DCTA</v>
          </cell>
        </row>
        <row r="809">
          <cell r="B809" t="str">
            <v>3382</v>
          </cell>
          <cell r="C809">
            <v>213</v>
          </cell>
          <cell r="D809" t="str">
            <v>TCHR ADMIN ASST, ELEM SCH (JOB SHARE)</v>
          </cell>
          <cell r="E809" t="str">
            <v>EXEMPT</v>
          </cell>
          <cell r="F809" t="str">
            <v>S</v>
          </cell>
          <cell r="G809">
            <v>184</v>
          </cell>
          <cell r="H809">
            <v>1111</v>
          </cell>
          <cell r="I809" t="str">
            <v>2300</v>
          </cell>
          <cell r="J809" t="str">
            <v>Ed Lvl (010 to 070)</v>
          </cell>
          <cell r="K809" t="str">
            <v>1</v>
          </cell>
          <cell r="L809" t="str">
            <v>13</v>
          </cell>
          <cell r="M809" t="str">
            <v>Y1</v>
          </cell>
          <cell r="N809" t="str">
            <v>JSHARE</v>
          </cell>
          <cell r="O809" t="str">
            <v/>
          </cell>
          <cell r="P809" t="str">
            <v>4</v>
          </cell>
          <cell r="Q809" t="str">
            <v>MNTH</v>
          </cell>
          <cell r="R809" t="str">
            <v>DCTA</v>
          </cell>
        </row>
        <row r="810">
          <cell r="B810" t="str">
            <v>3383</v>
          </cell>
          <cell r="C810">
            <v>213</v>
          </cell>
          <cell r="D810" t="str">
            <v>TCHR ADMIN ASST, HIGH SCH</v>
          </cell>
          <cell r="E810" t="str">
            <v>EXEMPT</v>
          </cell>
          <cell r="F810" t="str">
            <v>S</v>
          </cell>
          <cell r="G810">
            <v>184</v>
          </cell>
          <cell r="H810">
            <v>1111</v>
          </cell>
          <cell r="I810" t="str">
            <v>1300</v>
          </cell>
          <cell r="J810" t="str">
            <v>Ed Lvl (010 to 070)</v>
          </cell>
          <cell r="K810" t="str">
            <v>1</v>
          </cell>
          <cell r="L810" t="str">
            <v>13</v>
          </cell>
          <cell r="M810" t="str">
            <v>Y1</v>
          </cell>
          <cell r="N810" t="str">
            <v/>
          </cell>
          <cell r="O810" t="str">
            <v/>
          </cell>
          <cell r="P810" t="str">
            <v>4</v>
          </cell>
          <cell r="Q810" t="str">
            <v>MNTH</v>
          </cell>
          <cell r="R810" t="str">
            <v>DCTA</v>
          </cell>
        </row>
        <row r="811">
          <cell r="B811" t="str">
            <v>3383</v>
          </cell>
          <cell r="C811">
            <v>213</v>
          </cell>
          <cell r="D811" t="str">
            <v>TCHR ADMIN ASST, HIGH SCH (.25 FTE)</v>
          </cell>
          <cell r="E811" t="str">
            <v>EXEMPT</v>
          </cell>
          <cell r="F811" t="str">
            <v>S</v>
          </cell>
          <cell r="G811">
            <v>184</v>
          </cell>
          <cell r="H811">
            <v>1111</v>
          </cell>
          <cell r="I811" t="str">
            <v>4304</v>
          </cell>
          <cell r="J811" t="str">
            <v>Ed Lvl (010 to 070)</v>
          </cell>
          <cell r="K811" t="str">
            <v>1</v>
          </cell>
          <cell r="L811" t="str">
            <v>13</v>
          </cell>
          <cell r="M811" t="str">
            <v>Y1</v>
          </cell>
          <cell r="N811" t="str">
            <v>JVAR250</v>
          </cell>
          <cell r="O811" t="str">
            <v/>
          </cell>
          <cell r="P811" t="str">
            <v>4</v>
          </cell>
          <cell r="Q811" t="str">
            <v>MNTH</v>
          </cell>
          <cell r="R811" t="str">
            <v>DCTA</v>
          </cell>
        </row>
        <row r="812">
          <cell r="B812" t="str">
            <v>3383</v>
          </cell>
          <cell r="C812">
            <v>213</v>
          </cell>
          <cell r="D812" t="str">
            <v>TCHR ADMIN ASST, HIGH SCH (.40 FTE)</v>
          </cell>
          <cell r="E812" t="str">
            <v>EXEMPT</v>
          </cell>
          <cell r="F812" t="str">
            <v>S</v>
          </cell>
          <cell r="G812">
            <v>184</v>
          </cell>
          <cell r="H812">
            <v>1111</v>
          </cell>
          <cell r="I812" t="str">
            <v>4303</v>
          </cell>
          <cell r="J812" t="str">
            <v>Ed Lvl (010 to 070)</v>
          </cell>
          <cell r="K812" t="str">
            <v>1</v>
          </cell>
          <cell r="L812" t="str">
            <v>13</v>
          </cell>
          <cell r="M812" t="str">
            <v>Y1</v>
          </cell>
          <cell r="N812" t="str">
            <v>JVAR400</v>
          </cell>
          <cell r="O812" t="str">
            <v/>
          </cell>
          <cell r="P812" t="str">
            <v>4</v>
          </cell>
          <cell r="Q812" t="str">
            <v>MNTH</v>
          </cell>
          <cell r="R812" t="str">
            <v>DCTA</v>
          </cell>
        </row>
        <row r="813">
          <cell r="B813" t="str">
            <v>3383</v>
          </cell>
          <cell r="C813">
            <v>213</v>
          </cell>
          <cell r="D813" t="str">
            <v>TCHR ADMIN ASST, HIGH SCH (.50 FTE)</v>
          </cell>
          <cell r="E813" t="str">
            <v>EXEMPT</v>
          </cell>
          <cell r="F813" t="str">
            <v>S</v>
          </cell>
          <cell r="G813">
            <v>184</v>
          </cell>
          <cell r="H813">
            <v>1111</v>
          </cell>
          <cell r="I813" t="str">
            <v>2300</v>
          </cell>
          <cell r="J813" t="str">
            <v>Ed Lvl (010 to 070)</v>
          </cell>
          <cell r="K813" t="str">
            <v>1</v>
          </cell>
          <cell r="L813" t="str">
            <v>13</v>
          </cell>
          <cell r="M813" t="str">
            <v>Y1</v>
          </cell>
          <cell r="N813" t="str">
            <v>JVAR500</v>
          </cell>
          <cell r="O813" t="str">
            <v/>
          </cell>
          <cell r="P813" t="str">
            <v>4</v>
          </cell>
          <cell r="Q813" t="str">
            <v>MNTH</v>
          </cell>
          <cell r="R813" t="str">
            <v>DCTA</v>
          </cell>
        </row>
        <row r="814">
          <cell r="B814" t="str">
            <v>3383</v>
          </cell>
          <cell r="C814">
            <v>213</v>
          </cell>
          <cell r="D814" t="str">
            <v>TCHR ADMIN ASST, HIGH SCH (.60 FTE)</v>
          </cell>
          <cell r="E814" t="str">
            <v>EXEMPT</v>
          </cell>
          <cell r="F814" t="str">
            <v>S</v>
          </cell>
          <cell r="G814">
            <v>184</v>
          </cell>
          <cell r="H814">
            <v>1111</v>
          </cell>
          <cell r="I814" t="str">
            <v>4302</v>
          </cell>
          <cell r="J814" t="str">
            <v>Ed Lvl (010 to 070)</v>
          </cell>
          <cell r="K814" t="str">
            <v>1</v>
          </cell>
          <cell r="L814" t="str">
            <v>13</v>
          </cell>
          <cell r="M814" t="str">
            <v>Y1</v>
          </cell>
          <cell r="N814" t="str">
            <v>JVAR600</v>
          </cell>
          <cell r="O814" t="str">
            <v/>
          </cell>
          <cell r="P814" t="str">
            <v>4</v>
          </cell>
          <cell r="Q814" t="str">
            <v>MNTH</v>
          </cell>
          <cell r="R814" t="str">
            <v>DCTA</v>
          </cell>
        </row>
        <row r="815">
          <cell r="B815" t="str">
            <v>3383</v>
          </cell>
          <cell r="C815">
            <v>213</v>
          </cell>
          <cell r="D815" t="str">
            <v>TCHR ADMIN ASST, HIGH SCH (.75 FTE)</v>
          </cell>
          <cell r="E815" t="str">
            <v>EXEMPT</v>
          </cell>
          <cell r="F815" t="str">
            <v>S</v>
          </cell>
          <cell r="G815">
            <v>184</v>
          </cell>
          <cell r="H815">
            <v>1111</v>
          </cell>
          <cell r="I815" t="str">
            <v>4301</v>
          </cell>
          <cell r="J815" t="str">
            <v>Ed Lvl (010 to 070)</v>
          </cell>
          <cell r="K815" t="str">
            <v>1</v>
          </cell>
          <cell r="L815" t="str">
            <v>13</v>
          </cell>
          <cell r="M815" t="str">
            <v>Y1</v>
          </cell>
          <cell r="N815" t="str">
            <v>JVAR750</v>
          </cell>
          <cell r="O815" t="str">
            <v/>
          </cell>
          <cell r="P815" t="str">
            <v>4</v>
          </cell>
          <cell r="Q815" t="str">
            <v>MNTH</v>
          </cell>
          <cell r="R815" t="str">
            <v>DCTA</v>
          </cell>
        </row>
        <row r="816">
          <cell r="B816" t="str">
            <v>3383</v>
          </cell>
          <cell r="C816">
            <v>213</v>
          </cell>
          <cell r="D816" t="str">
            <v>TCHR ADMIN ASST, HIGH SCH (.80 FTE)</v>
          </cell>
          <cell r="E816" t="str">
            <v>EXEMPT</v>
          </cell>
          <cell r="F816" t="str">
            <v>S</v>
          </cell>
          <cell r="G816">
            <v>184</v>
          </cell>
          <cell r="H816">
            <v>1111</v>
          </cell>
          <cell r="I816" t="str">
            <v>4300</v>
          </cell>
          <cell r="J816" t="str">
            <v>Ed Lvl (010 to 070)</v>
          </cell>
          <cell r="K816" t="str">
            <v>1</v>
          </cell>
          <cell r="L816" t="str">
            <v>13</v>
          </cell>
          <cell r="M816" t="str">
            <v>Y1</v>
          </cell>
          <cell r="N816" t="str">
            <v>JVAR800</v>
          </cell>
          <cell r="O816" t="str">
            <v/>
          </cell>
          <cell r="P816" t="str">
            <v>4</v>
          </cell>
          <cell r="Q816" t="str">
            <v>MNTH</v>
          </cell>
          <cell r="R816" t="str">
            <v>DCTA</v>
          </cell>
        </row>
        <row r="817">
          <cell r="B817" t="str">
            <v>3385</v>
          </cell>
          <cell r="C817">
            <v>215</v>
          </cell>
          <cell r="D817" t="str">
            <v>TEACHER, SITE COORDINATOR</v>
          </cell>
          <cell r="E817" t="str">
            <v>EXEMPT</v>
          </cell>
          <cell r="F817" t="str">
            <v>S</v>
          </cell>
          <cell r="G817">
            <v>184</v>
          </cell>
          <cell r="H817">
            <v>1111</v>
          </cell>
          <cell r="I817" t="str">
            <v>1300</v>
          </cell>
          <cell r="J817" t="str">
            <v>Ed Lvl (010 to 070)</v>
          </cell>
          <cell r="K817" t="str">
            <v>1</v>
          </cell>
          <cell r="L817" t="str">
            <v>13</v>
          </cell>
          <cell r="M817" t="str">
            <v>Y1</v>
          </cell>
          <cell r="N817" t="str">
            <v/>
          </cell>
          <cell r="O817" t="str">
            <v/>
          </cell>
          <cell r="P817" t="str">
            <v>4</v>
          </cell>
          <cell r="Q817" t="str">
            <v>MNTH</v>
          </cell>
          <cell r="R817" t="str">
            <v>DCTA</v>
          </cell>
        </row>
        <row r="818">
          <cell r="B818" t="str">
            <v>3385</v>
          </cell>
          <cell r="C818">
            <v>215</v>
          </cell>
          <cell r="D818" t="str">
            <v>TEACHER, SITE COORDINATOR (JOB SHARE)</v>
          </cell>
          <cell r="E818" t="str">
            <v>EXEMPT</v>
          </cell>
          <cell r="F818" t="str">
            <v>S</v>
          </cell>
          <cell r="G818">
            <v>184</v>
          </cell>
          <cell r="H818">
            <v>1111</v>
          </cell>
          <cell r="I818" t="str">
            <v>1300</v>
          </cell>
          <cell r="J818" t="str">
            <v>Ed Lvl (010 to 070)</v>
          </cell>
          <cell r="K818" t="str">
            <v>1</v>
          </cell>
          <cell r="L818" t="str">
            <v>13</v>
          </cell>
          <cell r="M818" t="str">
            <v>Y1</v>
          </cell>
          <cell r="N818" t="str">
            <v>JSHARE</v>
          </cell>
          <cell r="O818" t="str">
            <v/>
          </cell>
          <cell r="P818" t="str">
            <v>4</v>
          </cell>
          <cell r="Q818" t="str">
            <v>MNTH</v>
          </cell>
          <cell r="R818" t="str">
            <v>DCTA</v>
          </cell>
        </row>
        <row r="819">
          <cell r="B819" t="str">
            <v>3390</v>
          </cell>
          <cell r="C819">
            <v>218</v>
          </cell>
          <cell r="D819" t="str">
            <v>MATH COACH, HIGH SCH</v>
          </cell>
          <cell r="E819" t="str">
            <v>EXEMPT</v>
          </cell>
          <cell r="F819" t="str">
            <v>S</v>
          </cell>
          <cell r="G819">
            <v>181</v>
          </cell>
          <cell r="H819">
            <v>1111</v>
          </cell>
          <cell r="I819" t="str">
            <v>1300</v>
          </cell>
          <cell r="J819" t="str">
            <v>Ed Lvl (010 to 070)</v>
          </cell>
          <cell r="K819" t="str">
            <v>1</v>
          </cell>
          <cell r="L819" t="str">
            <v>13</v>
          </cell>
          <cell r="M819" t="str">
            <v>N</v>
          </cell>
          <cell r="N819" t="str">
            <v/>
          </cell>
          <cell r="O819" t="str">
            <v/>
          </cell>
          <cell r="P819" t="str">
            <v>4</v>
          </cell>
          <cell r="Q819" t="str">
            <v>MNTH</v>
          </cell>
          <cell r="R819" t="str">
            <v>DCTA</v>
          </cell>
        </row>
        <row r="820">
          <cell r="B820" t="str">
            <v>3390</v>
          </cell>
          <cell r="C820">
            <v>218</v>
          </cell>
          <cell r="D820" t="str">
            <v>MATH COACH, HIGH SCH  (JOB SHARE)</v>
          </cell>
          <cell r="E820" t="str">
            <v>EXEMPT</v>
          </cell>
          <cell r="F820" t="str">
            <v>S</v>
          </cell>
          <cell r="G820">
            <v>182</v>
          </cell>
          <cell r="H820">
            <v>1111</v>
          </cell>
          <cell r="I820" t="str">
            <v>2300</v>
          </cell>
          <cell r="J820" t="str">
            <v>Ed Lvl (010 to 070)</v>
          </cell>
          <cell r="K820" t="str">
            <v>1</v>
          </cell>
          <cell r="L820" t="str">
            <v>13</v>
          </cell>
          <cell r="M820" t="str">
            <v>N</v>
          </cell>
          <cell r="N820" t="str">
            <v>JSHARE</v>
          </cell>
          <cell r="O820" t="str">
            <v/>
          </cell>
          <cell r="P820" t="str">
            <v>4</v>
          </cell>
          <cell r="Q820" t="str">
            <v>MNTH</v>
          </cell>
          <cell r="R820" t="str">
            <v>DCTA</v>
          </cell>
        </row>
        <row r="821">
          <cell r="B821" t="str">
            <v>3390</v>
          </cell>
          <cell r="C821">
            <v>218</v>
          </cell>
          <cell r="D821" t="str">
            <v>MATH COACH, HIGH VAR CONT   (.25 FTE)</v>
          </cell>
          <cell r="E821" t="str">
            <v>EXEMPT</v>
          </cell>
          <cell r="F821" t="str">
            <v>S</v>
          </cell>
          <cell r="G821">
            <v>182</v>
          </cell>
          <cell r="H821">
            <v>1111</v>
          </cell>
          <cell r="I821" t="str">
            <v>4304</v>
          </cell>
          <cell r="J821" t="str">
            <v>Ed Lvl (010 to 070)</v>
          </cell>
          <cell r="K821" t="str">
            <v>1</v>
          </cell>
          <cell r="L821" t="str">
            <v>13</v>
          </cell>
          <cell r="M821" t="str">
            <v>N</v>
          </cell>
          <cell r="N821" t="str">
            <v>JVAR250</v>
          </cell>
          <cell r="O821" t="str">
            <v/>
          </cell>
          <cell r="P821" t="str">
            <v>4</v>
          </cell>
          <cell r="Q821" t="str">
            <v>MNTH</v>
          </cell>
          <cell r="R821" t="str">
            <v>DCTA</v>
          </cell>
        </row>
        <row r="822">
          <cell r="B822" t="str">
            <v>3390</v>
          </cell>
          <cell r="C822">
            <v>218</v>
          </cell>
          <cell r="D822" t="str">
            <v>MATH COACH, HIGH VAR CONT   (.40 FTE)</v>
          </cell>
          <cell r="E822" t="str">
            <v>EXEMPT</v>
          </cell>
          <cell r="F822" t="str">
            <v>S</v>
          </cell>
          <cell r="G822">
            <v>182</v>
          </cell>
          <cell r="H822">
            <v>1111</v>
          </cell>
          <cell r="I822" t="str">
            <v>4303</v>
          </cell>
          <cell r="J822" t="str">
            <v>Ed Lvl (010 to 070)</v>
          </cell>
          <cell r="K822" t="str">
            <v>1</v>
          </cell>
          <cell r="L822" t="str">
            <v>13</v>
          </cell>
          <cell r="M822" t="str">
            <v>N</v>
          </cell>
          <cell r="N822" t="str">
            <v>JVAR400</v>
          </cell>
          <cell r="O822" t="str">
            <v/>
          </cell>
          <cell r="P822" t="str">
            <v>4</v>
          </cell>
          <cell r="Q822" t="str">
            <v>MNTH</v>
          </cell>
          <cell r="R822" t="str">
            <v>DCTA</v>
          </cell>
        </row>
        <row r="823">
          <cell r="B823" t="str">
            <v>3390</v>
          </cell>
          <cell r="C823">
            <v>218</v>
          </cell>
          <cell r="D823" t="str">
            <v>MATH COACH, HIGH VAR CONT   (.50 FTE)</v>
          </cell>
          <cell r="E823" t="str">
            <v>EXEMPT</v>
          </cell>
          <cell r="F823" t="str">
            <v>S</v>
          </cell>
          <cell r="G823">
            <v>182</v>
          </cell>
          <cell r="H823">
            <v>1111</v>
          </cell>
          <cell r="I823" t="str">
            <v>2300</v>
          </cell>
          <cell r="J823" t="str">
            <v>Ed Lvl (010 to 070)</v>
          </cell>
          <cell r="K823" t="str">
            <v>1</v>
          </cell>
          <cell r="L823" t="str">
            <v>13</v>
          </cell>
          <cell r="M823" t="str">
            <v>N</v>
          </cell>
          <cell r="N823" t="str">
            <v>JVAR500</v>
          </cell>
          <cell r="O823" t="str">
            <v/>
          </cell>
          <cell r="P823" t="str">
            <v>4</v>
          </cell>
          <cell r="Q823" t="str">
            <v>MNTH</v>
          </cell>
          <cell r="R823" t="str">
            <v>DCTA</v>
          </cell>
        </row>
        <row r="824">
          <cell r="B824" t="str">
            <v>3390</v>
          </cell>
          <cell r="C824">
            <v>218</v>
          </cell>
          <cell r="D824" t="str">
            <v>MATH COACH, HIGH VAR CONT   (.60 FTE)</v>
          </cell>
          <cell r="E824" t="str">
            <v>EXEMPT</v>
          </cell>
          <cell r="F824" t="str">
            <v>S</v>
          </cell>
          <cell r="G824">
            <v>182</v>
          </cell>
          <cell r="H824">
            <v>1111</v>
          </cell>
          <cell r="I824" t="str">
            <v>4302</v>
          </cell>
          <cell r="J824" t="str">
            <v>Ed Lvl (010 to 070)</v>
          </cell>
          <cell r="K824" t="str">
            <v>1</v>
          </cell>
          <cell r="L824" t="str">
            <v>13</v>
          </cell>
          <cell r="M824" t="str">
            <v>N</v>
          </cell>
          <cell r="N824" t="str">
            <v>JVAR600</v>
          </cell>
          <cell r="O824" t="str">
            <v/>
          </cell>
          <cell r="P824" t="str">
            <v>4</v>
          </cell>
          <cell r="Q824" t="str">
            <v>MNTH</v>
          </cell>
          <cell r="R824" t="str">
            <v>DCTA</v>
          </cell>
        </row>
        <row r="825">
          <cell r="B825" t="str">
            <v>3390</v>
          </cell>
          <cell r="C825">
            <v>218</v>
          </cell>
          <cell r="D825" t="str">
            <v>MATH COACH, HIGH VAR CONT   (.75 FTE)</v>
          </cell>
          <cell r="E825" t="str">
            <v>EXEMPT</v>
          </cell>
          <cell r="F825" t="str">
            <v>S</v>
          </cell>
          <cell r="G825">
            <v>182</v>
          </cell>
          <cell r="H825">
            <v>1111</v>
          </cell>
          <cell r="I825" t="str">
            <v>4301</v>
          </cell>
          <cell r="J825" t="str">
            <v>Ed Lvl (010 to 070)</v>
          </cell>
          <cell r="K825" t="str">
            <v>1</v>
          </cell>
          <cell r="L825" t="str">
            <v>13</v>
          </cell>
          <cell r="M825" t="str">
            <v>N</v>
          </cell>
          <cell r="N825" t="str">
            <v>JVAR750</v>
          </cell>
          <cell r="O825" t="str">
            <v/>
          </cell>
          <cell r="P825" t="str">
            <v>4</v>
          </cell>
          <cell r="Q825" t="str">
            <v>MNTH</v>
          </cell>
          <cell r="R825" t="str">
            <v>DCTA</v>
          </cell>
        </row>
        <row r="826">
          <cell r="B826" t="str">
            <v>3390</v>
          </cell>
          <cell r="C826">
            <v>218</v>
          </cell>
          <cell r="D826" t="str">
            <v>MATH COACH, HIGH VAR CONT   (.80 FTE)</v>
          </cell>
          <cell r="E826" t="str">
            <v>EXEMPT</v>
          </cell>
          <cell r="F826" t="str">
            <v>S</v>
          </cell>
          <cell r="G826">
            <v>182</v>
          </cell>
          <cell r="H826">
            <v>1111</v>
          </cell>
          <cell r="I826" t="str">
            <v>4300</v>
          </cell>
          <cell r="J826" t="str">
            <v>Ed Lvl (010 to 070)</v>
          </cell>
          <cell r="K826" t="str">
            <v>1</v>
          </cell>
          <cell r="L826" t="str">
            <v>13</v>
          </cell>
          <cell r="M826" t="str">
            <v>N</v>
          </cell>
          <cell r="N826" t="str">
            <v>JVAR800</v>
          </cell>
          <cell r="O826" t="str">
            <v/>
          </cell>
          <cell r="P826" t="str">
            <v>4</v>
          </cell>
          <cell r="Q826" t="str">
            <v>MNTH</v>
          </cell>
          <cell r="R826" t="str">
            <v>DCTA</v>
          </cell>
        </row>
        <row r="827">
          <cell r="B827" t="str">
            <v>3391</v>
          </cell>
          <cell r="C827">
            <v>218</v>
          </cell>
          <cell r="D827" t="str">
            <v>MATH COACH, MIDD VAR CONT   (.25 FTE)</v>
          </cell>
          <cell r="E827" t="str">
            <v>EXEMPT</v>
          </cell>
          <cell r="F827" t="str">
            <v>S</v>
          </cell>
          <cell r="G827">
            <v>181</v>
          </cell>
          <cell r="H827">
            <v>1111</v>
          </cell>
          <cell r="I827" t="str">
            <v>4304</v>
          </cell>
          <cell r="J827" t="str">
            <v>Ed Lvl (010 to 070)</v>
          </cell>
          <cell r="K827" t="str">
            <v>1</v>
          </cell>
          <cell r="L827" t="str">
            <v>13</v>
          </cell>
          <cell r="M827" t="str">
            <v>N</v>
          </cell>
          <cell r="N827" t="str">
            <v>JVAR250</v>
          </cell>
          <cell r="O827" t="str">
            <v/>
          </cell>
          <cell r="P827" t="str">
            <v>4</v>
          </cell>
          <cell r="Q827" t="str">
            <v>MNTH</v>
          </cell>
          <cell r="R827" t="str">
            <v>DCTA</v>
          </cell>
        </row>
        <row r="828">
          <cell r="B828" t="str">
            <v>3391</v>
          </cell>
          <cell r="C828">
            <v>218</v>
          </cell>
          <cell r="D828" t="str">
            <v>MATH COACH, MIDD VAR CONT   (.40 FTE)</v>
          </cell>
          <cell r="E828" t="str">
            <v>EXEMPT</v>
          </cell>
          <cell r="F828" t="str">
            <v>S</v>
          </cell>
          <cell r="G828">
            <v>182</v>
          </cell>
          <cell r="H828">
            <v>1111</v>
          </cell>
          <cell r="I828" t="str">
            <v>4303</v>
          </cell>
          <cell r="J828" t="str">
            <v>Ed Lvl (010 to 070)</v>
          </cell>
          <cell r="K828" t="str">
            <v>1</v>
          </cell>
          <cell r="L828" t="str">
            <v>13</v>
          </cell>
          <cell r="M828" t="str">
            <v>N</v>
          </cell>
          <cell r="N828" t="str">
            <v>JVAR400</v>
          </cell>
          <cell r="O828" t="str">
            <v/>
          </cell>
          <cell r="P828" t="str">
            <v>4</v>
          </cell>
          <cell r="Q828" t="str">
            <v>MNTH</v>
          </cell>
          <cell r="R828" t="str">
            <v>DCTA</v>
          </cell>
        </row>
        <row r="829">
          <cell r="B829" t="str">
            <v>3391</v>
          </cell>
          <cell r="C829">
            <v>218</v>
          </cell>
          <cell r="D829" t="str">
            <v>MATH COACH, MIDD VAR CONT   (.50 FTE)</v>
          </cell>
          <cell r="E829" t="str">
            <v>EXEMPT</v>
          </cell>
          <cell r="F829" t="str">
            <v>S</v>
          </cell>
          <cell r="G829">
            <v>182</v>
          </cell>
          <cell r="H829">
            <v>1111</v>
          </cell>
          <cell r="I829" t="str">
            <v>2300</v>
          </cell>
          <cell r="J829" t="str">
            <v>Ed Lvl (010 to 070)</v>
          </cell>
          <cell r="K829" t="str">
            <v>1</v>
          </cell>
          <cell r="L829" t="str">
            <v>13</v>
          </cell>
          <cell r="M829" t="str">
            <v>N</v>
          </cell>
          <cell r="N829" t="str">
            <v>JVAR500</v>
          </cell>
          <cell r="O829" t="str">
            <v/>
          </cell>
          <cell r="P829" t="str">
            <v>4</v>
          </cell>
          <cell r="Q829" t="str">
            <v>MNTH</v>
          </cell>
          <cell r="R829" t="str">
            <v>DCTA</v>
          </cell>
        </row>
        <row r="830">
          <cell r="B830" t="str">
            <v>3391</v>
          </cell>
          <cell r="C830">
            <v>218</v>
          </cell>
          <cell r="D830" t="str">
            <v>MATH COACH, MIDD VAR CONT   (.60 FTE)</v>
          </cell>
          <cell r="E830" t="str">
            <v>EXEMPT</v>
          </cell>
          <cell r="F830" t="str">
            <v>S</v>
          </cell>
          <cell r="G830">
            <v>181</v>
          </cell>
          <cell r="H830">
            <v>1111</v>
          </cell>
          <cell r="I830" t="str">
            <v>4302</v>
          </cell>
          <cell r="J830" t="str">
            <v>Ed Lvl (010 to 070)</v>
          </cell>
          <cell r="K830" t="str">
            <v>1</v>
          </cell>
          <cell r="L830" t="str">
            <v>13</v>
          </cell>
          <cell r="M830" t="str">
            <v>N</v>
          </cell>
          <cell r="N830" t="str">
            <v>JVAR600</v>
          </cell>
          <cell r="O830" t="str">
            <v/>
          </cell>
          <cell r="P830" t="str">
            <v>4</v>
          </cell>
          <cell r="Q830" t="str">
            <v>MNTH</v>
          </cell>
          <cell r="R830" t="str">
            <v>DCTA</v>
          </cell>
        </row>
        <row r="831">
          <cell r="B831" t="str">
            <v>3391</v>
          </cell>
          <cell r="C831">
            <v>218</v>
          </cell>
          <cell r="D831" t="str">
            <v>MATH COACH, MIDD VAR CONT   (.75 FTE)</v>
          </cell>
          <cell r="E831" t="str">
            <v>EXEMPT</v>
          </cell>
          <cell r="F831" t="str">
            <v>S</v>
          </cell>
          <cell r="G831">
            <v>182</v>
          </cell>
          <cell r="H831">
            <v>1111</v>
          </cell>
          <cell r="I831" t="str">
            <v>4301</v>
          </cell>
          <cell r="J831" t="str">
            <v>Ed Lvl (010 to 070)</v>
          </cell>
          <cell r="K831" t="str">
            <v>1</v>
          </cell>
          <cell r="L831" t="str">
            <v>13</v>
          </cell>
          <cell r="M831" t="str">
            <v>N</v>
          </cell>
          <cell r="N831" t="str">
            <v>JVAR750</v>
          </cell>
          <cell r="O831" t="str">
            <v/>
          </cell>
          <cell r="P831" t="str">
            <v>4</v>
          </cell>
          <cell r="Q831" t="str">
            <v>MNTH</v>
          </cell>
          <cell r="R831" t="str">
            <v>DCTA</v>
          </cell>
        </row>
        <row r="832">
          <cell r="B832" t="str">
            <v>3391</v>
          </cell>
          <cell r="C832">
            <v>218</v>
          </cell>
          <cell r="D832" t="str">
            <v>MATH COACH, MIDD VAR CONT   (.80 FTE)</v>
          </cell>
          <cell r="E832" t="str">
            <v>EXEMPT</v>
          </cell>
          <cell r="F832" t="str">
            <v>S</v>
          </cell>
          <cell r="G832">
            <v>181</v>
          </cell>
          <cell r="H832">
            <v>1111</v>
          </cell>
          <cell r="I832" t="str">
            <v>4300</v>
          </cell>
          <cell r="J832" t="str">
            <v>Ed Lvl (010 to 070)</v>
          </cell>
          <cell r="K832" t="str">
            <v>1</v>
          </cell>
          <cell r="L832" t="str">
            <v>13</v>
          </cell>
          <cell r="M832" t="str">
            <v>N</v>
          </cell>
          <cell r="N832" t="str">
            <v>JVAR800</v>
          </cell>
          <cell r="O832" t="str">
            <v/>
          </cell>
          <cell r="P832" t="str">
            <v>4</v>
          </cell>
          <cell r="Q832" t="str">
            <v>MNTH</v>
          </cell>
          <cell r="R832" t="str">
            <v>DCTA</v>
          </cell>
        </row>
        <row r="833">
          <cell r="B833" t="str">
            <v>3391</v>
          </cell>
          <cell r="C833">
            <v>218</v>
          </cell>
          <cell r="D833" t="str">
            <v>MATH COACH, MIDDLE SCH</v>
          </cell>
          <cell r="E833" t="str">
            <v>EXEMPT</v>
          </cell>
          <cell r="F833" t="str">
            <v>S</v>
          </cell>
          <cell r="G833">
            <v>181</v>
          </cell>
          <cell r="H833">
            <v>1111</v>
          </cell>
          <cell r="I833" t="str">
            <v>1300</v>
          </cell>
          <cell r="J833" t="str">
            <v>Ed Lvl (010 to 070)</v>
          </cell>
          <cell r="K833" t="str">
            <v>1</v>
          </cell>
          <cell r="L833" t="str">
            <v>13</v>
          </cell>
          <cell r="M833" t="str">
            <v>N</v>
          </cell>
          <cell r="N833" t="str">
            <v/>
          </cell>
          <cell r="O833" t="str">
            <v/>
          </cell>
          <cell r="P833" t="str">
            <v>4</v>
          </cell>
          <cell r="Q833" t="str">
            <v>MNTH</v>
          </cell>
          <cell r="R833" t="str">
            <v>DCTA</v>
          </cell>
        </row>
        <row r="834">
          <cell r="B834" t="str">
            <v>3391</v>
          </cell>
          <cell r="C834">
            <v>218</v>
          </cell>
          <cell r="D834" t="str">
            <v>MATH COACH, MIDDLE SCH  (JOB SHARE)</v>
          </cell>
          <cell r="E834" t="str">
            <v>EXEMPT</v>
          </cell>
          <cell r="F834" t="str">
            <v>S</v>
          </cell>
          <cell r="G834">
            <v>181</v>
          </cell>
          <cell r="H834">
            <v>1111</v>
          </cell>
          <cell r="I834" t="str">
            <v>2300</v>
          </cell>
          <cell r="J834" t="str">
            <v>Ed Lvl (010 to 070)</v>
          </cell>
          <cell r="K834" t="str">
            <v>1</v>
          </cell>
          <cell r="L834" t="str">
            <v>13</v>
          </cell>
          <cell r="M834" t="str">
            <v>N</v>
          </cell>
          <cell r="N834" t="str">
            <v>JSHARE</v>
          </cell>
          <cell r="O834" t="str">
            <v/>
          </cell>
          <cell r="P834" t="str">
            <v>4</v>
          </cell>
          <cell r="Q834" t="str">
            <v>MNTH</v>
          </cell>
          <cell r="R834" t="str">
            <v>DCTA</v>
          </cell>
        </row>
        <row r="835">
          <cell r="B835" t="str">
            <v>3392</v>
          </cell>
          <cell r="C835">
            <v>218</v>
          </cell>
          <cell r="D835" t="str">
            <v>MATH COACH, ELEM SCH</v>
          </cell>
          <cell r="E835" t="str">
            <v>EXEMPT</v>
          </cell>
          <cell r="F835" t="str">
            <v>S</v>
          </cell>
          <cell r="G835">
            <v>182</v>
          </cell>
          <cell r="H835">
            <v>1111</v>
          </cell>
          <cell r="I835" t="str">
            <v>1300</v>
          </cell>
          <cell r="J835" t="str">
            <v>Ed Lvl (010 to 070)</v>
          </cell>
          <cell r="K835" t="str">
            <v>1</v>
          </cell>
          <cell r="L835" t="str">
            <v>13</v>
          </cell>
          <cell r="M835" t="str">
            <v>N</v>
          </cell>
          <cell r="N835" t="str">
            <v/>
          </cell>
          <cell r="O835" t="str">
            <v/>
          </cell>
          <cell r="P835" t="str">
            <v>4</v>
          </cell>
          <cell r="Q835" t="str">
            <v>MNTH</v>
          </cell>
          <cell r="R835" t="str">
            <v>DCTA</v>
          </cell>
        </row>
        <row r="836">
          <cell r="B836" t="str">
            <v>3392</v>
          </cell>
          <cell r="C836">
            <v>218</v>
          </cell>
          <cell r="D836" t="str">
            <v>MATH COACH, ELEM SCH   (JOB SHARE)</v>
          </cell>
          <cell r="E836" t="str">
            <v>EXEMPT</v>
          </cell>
          <cell r="F836" t="str">
            <v>S</v>
          </cell>
          <cell r="G836">
            <v>181</v>
          </cell>
          <cell r="H836">
            <v>1111</v>
          </cell>
          <cell r="I836" t="str">
            <v>2300</v>
          </cell>
          <cell r="J836" t="str">
            <v>Ed Lvl (010 to 070)</v>
          </cell>
          <cell r="K836" t="str">
            <v>1</v>
          </cell>
          <cell r="L836" t="str">
            <v>13</v>
          </cell>
          <cell r="M836" t="str">
            <v>N</v>
          </cell>
          <cell r="N836" t="str">
            <v>JSHARE</v>
          </cell>
          <cell r="O836" t="str">
            <v/>
          </cell>
          <cell r="P836" t="str">
            <v>4</v>
          </cell>
          <cell r="Q836" t="str">
            <v>MNTH</v>
          </cell>
          <cell r="R836" t="str">
            <v>DCTA</v>
          </cell>
        </row>
        <row r="837">
          <cell r="B837" t="str">
            <v>3392</v>
          </cell>
          <cell r="C837">
            <v>218</v>
          </cell>
          <cell r="D837" t="str">
            <v>MATH COACH, ELEM VAR CONT   (.25 FTE)</v>
          </cell>
          <cell r="E837" t="str">
            <v>EXEMPT</v>
          </cell>
          <cell r="F837" t="str">
            <v>S</v>
          </cell>
          <cell r="G837">
            <v>181</v>
          </cell>
          <cell r="H837">
            <v>1111</v>
          </cell>
          <cell r="I837" t="str">
            <v>4304</v>
          </cell>
          <cell r="J837" t="str">
            <v>Ed Lvl (010 to 070)</v>
          </cell>
          <cell r="K837" t="str">
            <v>1</v>
          </cell>
          <cell r="L837" t="str">
            <v>13</v>
          </cell>
          <cell r="M837" t="str">
            <v>N</v>
          </cell>
          <cell r="N837" t="str">
            <v>JVAR250</v>
          </cell>
          <cell r="O837" t="str">
            <v/>
          </cell>
          <cell r="P837" t="str">
            <v>4</v>
          </cell>
          <cell r="Q837" t="str">
            <v>MNTH</v>
          </cell>
          <cell r="R837" t="str">
            <v>DCTA</v>
          </cell>
        </row>
        <row r="838">
          <cell r="B838" t="str">
            <v>3392</v>
          </cell>
          <cell r="C838">
            <v>218</v>
          </cell>
          <cell r="D838" t="str">
            <v>MATH COACH, ELEM VAR CONT   (.40 FTE)</v>
          </cell>
          <cell r="E838" t="str">
            <v>EXEMPT</v>
          </cell>
          <cell r="F838" t="str">
            <v>S</v>
          </cell>
          <cell r="G838">
            <v>181</v>
          </cell>
          <cell r="H838">
            <v>1111</v>
          </cell>
          <cell r="I838" t="str">
            <v>4303</v>
          </cell>
          <cell r="J838" t="str">
            <v>Ed Lvl (010 to 070)</v>
          </cell>
          <cell r="K838" t="str">
            <v>1</v>
          </cell>
          <cell r="L838" t="str">
            <v>13</v>
          </cell>
          <cell r="M838" t="str">
            <v>N</v>
          </cell>
          <cell r="N838" t="str">
            <v>JVAR400</v>
          </cell>
          <cell r="O838" t="str">
            <v/>
          </cell>
          <cell r="P838" t="str">
            <v>4</v>
          </cell>
          <cell r="Q838" t="str">
            <v>MNTH</v>
          </cell>
          <cell r="R838" t="str">
            <v>DCTA</v>
          </cell>
        </row>
        <row r="839">
          <cell r="B839" t="str">
            <v>3392</v>
          </cell>
          <cell r="C839">
            <v>218</v>
          </cell>
          <cell r="D839" t="str">
            <v>MATH COACH, ELEM VAR CONT   (.50 FTE)</v>
          </cell>
          <cell r="E839" t="str">
            <v>EXEMPT</v>
          </cell>
          <cell r="F839" t="str">
            <v>S</v>
          </cell>
          <cell r="G839">
            <v>181</v>
          </cell>
          <cell r="H839">
            <v>1111</v>
          </cell>
          <cell r="I839" t="str">
            <v>2300</v>
          </cell>
          <cell r="J839" t="str">
            <v>Ed Lvl (010 to 070)</v>
          </cell>
          <cell r="K839" t="str">
            <v>1</v>
          </cell>
          <cell r="L839" t="str">
            <v>13</v>
          </cell>
          <cell r="M839" t="str">
            <v>N</v>
          </cell>
          <cell r="N839" t="str">
            <v>JVAR500</v>
          </cell>
          <cell r="O839" t="str">
            <v/>
          </cell>
          <cell r="P839" t="str">
            <v>4</v>
          </cell>
          <cell r="Q839" t="str">
            <v>MNTH</v>
          </cell>
          <cell r="R839" t="str">
            <v>DCTA</v>
          </cell>
        </row>
        <row r="840">
          <cell r="B840" t="str">
            <v>3392</v>
          </cell>
          <cell r="C840">
            <v>218</v>
          </cell>
          <cell r="D840" t="str">
            <v>MATH COACH, ELEM VAR CONT   (.60 FTE)</v>
          </cell>
          <cell r="E840" t="str">
            <v>EXEMPT</v>
          </cell>
          <cell r="F840" t="str">
            <v>S</v>
          </cell>
          <cell r="G840">
            <v>181</v>
          </cell>
          <cell r="H840">
            <v>1111</v>
          </cell>
          <cell r="I840" t="str">
            <v>4302</v>
          </cell>
          <cell r="J840" t="str">
            <v>Ed Lvl (010 to 070)</v>
          </cell>
          <cell r="K840" t="str">
            <v>1</v>
          </cell>
          <cell r="L840" t="str">
            <v>13</v>
          </cell>
          <cell r="M840" t="str">
            <v>N</v>
          </cell>
          <cell r="N840" t="str">
            <v>JVAR600</v>
          </cell>
          <cell r="O840" t="str">
            <v/>
          </cell>
          <cell r="P840" t="str">
            <v>4</v>
          </cell>
          <cell r="Q840" t="str">
            <v>MNTH</v>
          </cell>
          <cell r="R840" t="str">
            <v>DCTA</v>
          </cell>
        </row>
        <row r="841">
          <cell r="B841" t="str">
            <v>3392</v>
          </cell>
          <cell r="C841">
            <v>218</v>
          </cell>
          <cell r="D841" t="str">
            <v>MATH COACH, ELEM VAR CONT   (.75 FTE)</v>
          </cell>
          <cell r="E841" t="str">
            <v>EXEMPT</v>
          </cell>
          <cell r="F841" t="str">
            <v>S</v>
          </cell>
          <cell r="G841">
            <v>181</v>
          </cell>
          <cell r="H841">
            <v>1111</v>
          </cell>
          <cell r="I841" t="str">
            <v>4301</v>
          </cell>
          <cell r="J841" t="str">
            <v>Ed Lvl (010 to 070)</v>
          </cell>
          <cell r="K841" t="str">
            <v>1</v>
          </cell>
          <cell r="L841" t="str">
            <v>13</v>
          </cell>
          <cell r="M841" t="str">
            <v>N</v>
          </cell>
          <cell r="N841" t="str">
            <v>JVAR750</v>
          </cell>
          <cell r="O841" t="str">
            <v/>
          </cell>
          <cell r="P841" t="str">
            <v>4</v>
          </cell>
          <cell r="Q841" t="str">
            <v>MNTH</v>
          </cell>
          <cell r="R841" t="str">
            <v>DCTA</v>
          </cell>
        </row>
        <row r="842">
          <cell r="B842" t="str">
            <v>3392</v>
          </cell>
          <cell r="C842">
            <v>218</v>
          </cell>
          <cell r="D842" t="str">
            <v>MATH COACH, ELEM VAR CONT   (.80 FTE)</v>
          </cell>
          <cell r="E842" t="str">
            <v>EXEMPT</v>
          </cell>
          <cell r="F842" t="str">
            <v>S</v>
          </cell>
          <cell r="G842">
            <v>181</v>
          </cell>
          <cell r="H842">
            <v>1111</v>
          </cell>
          <cell r="I842" t="str">
            <v>4300</v>
          </cell>
          <cell r="J842" t="str">
            <v>Ed Lvl (010 to 070)</v>
          </cell>
          <cell r="K842" t="str">
            <v>1</v>
          </cell>
          <cell r="L842" t="str">
            <v>13</v>
          </cell>
          <cell r="M842" t="str">
            <v>N</v>
          </cell>
          <cell r="N842" t="str">
            <v>JVAR800</v>
          </cell>
          <cell r="O842" t="str">
            <v/>
          </cell>
          <cell r="P842" t="str">
            <v>4</v>
          </cell>
          <cell r="Q842" t="str">
            <v>MNTH</v>
          </cell>
          <cell r="R842" t="str">
            <v>DCTA</v>
          </cell>
        </row>
        <row r="843">
          <cell r="B843" t="str">
            <v>3398</v>
          </cell>
          <cell r="C843">
            <v>0</v>
          </cell>
          <cell r="D843" t="str">
            <v>TEACHER, RETRD SHRT TERM SUB</v>
          </cell>
          <cell r="E843" t="str">
            <v>EXEMPT</v>
          </cell>
          <cell r="F843" t="str">
            <v>H</v>
          </cell>
          <cell r="G843">
            <v>0</v>
          </cell>
          <cell r="H843">
            <v>1111</v>
          </cell>
          <cell r="I843" t="str">
            <v>0580R</v>
          </cell>
          <cell r="J843" t="str">
            <v>010</v>
          </cell>
          <cell r="K843" t="str">
            <v/>
          </cell>
          <cell r="L843" t="str">
            <v/>
          </cell>
          <cell r="M843" t="str">
            <v>Y1</v>
          </cell>
          <cell r="N843" t="str">
            <v/>
          </cell>
          <cell r="O843" t="str">
            <v/>
          </cell>
          <cell r="P843" t="str">
            <v>4</v>
          </cell>
          <cell r="Q843" t="str">
            <v>MEHP</v>
          </cell>
          <cell r="R843" t="str">
            <v>NONE</v>
          </cell>
        </row>
        <row r="844">
          <cell r="B844" t="str">
            <v>3400</v>
          </cell>
          <cell r="C844">
            <v>211</v>
          </cell>
          <cell r="D844" t="str">
            <v>SCHOOL COUNSELOR, LTS HIGH</v>
          </cell>
          <cell r="E844" t="str">
            <v>EXEMPT</v>
          </cell>
          <cell r="F844" t="str">
            <v>H</v>
          </cell>
          <cell r="G844">
            <v>0</v>
          </cell>
          <cell r="H844">
            <v>1111</v>
          </cell>
          <cell r="I844" t="str">
            <v>0570R</v>
          </cell>
          <cell r="J844" t="str">
            <v>010</v>
          </cell>
          <cell r="K844" t="str">
            <v/>
          </cell>
          <cell r="L844" t="str">
            <v/>
          </cell>
          <cell r="M844" t="str">
            <v>Y1</v>
          </cell>
          <cell r="N844" t="str">
            <v/>
          </cell>
          <cell r="O844" t="str">
            <v/>
          </cell>
          <cell r="P844" t="str">
            <v>4</v>
          </cell>
          <cell r="Q844" t="str">
            <v>MEHP</v>
          </cell>
          <cell r="R844" t="str">
            <v>NONE</v>
          </cell>
        </row>
        <row r="845">
          <cell r="B845" t="str">
            <v>3401</v>
          </cell>
          <cell r="C845">
            <v>211</v>
          </cell>
          <cell r="D845" t="str">
            <v>SCHOOL COUNSELOR, LTS MID</v>
          </cell>
          <cell r="E845" t="str">
            <v>EXEMPT</v>
          </cell>
          <cell r="F845" t="str">
            <v>H</v>
          </cell>
          <cell r="G845">
            <v>0</v>
          </cell>
          <cell r="H845">
            <v>1111</v>
          </cell>
          <cell r="I845" t="str">
            <v>0570R</v>
          </cell>
          <cell r="J845" t="str">
            <v>010</v>
          </cell>
          <cell r="K845" t="str">
            <v/>
          </cell>
          <cell r="L845" t="str">
            <v/>
          </cell>
          <cell r="M845" t="str">
            <v>Y1</v>
          </cell>
          <cell r="N845" t="str">
            <v/>
          </cell>
          <cell r="O845" t="str">
            <v/>
          </cell>
          <cell r="P845" t="str">
            <v>4</v>
          </cell>
          <cell r="Q845" t="str">
            <v>MEHP</v>
          </cell>
          <cell r="R845" t="str">
            <v>NONE</v>
          </cell>
        </row>
        <row r="846">
          <cell r="B846" t="str">
            <v>3402</v>
          </cell>
          <cell r="C846">
            <v>211</v>
          </cell>
          <cell r="D846" t="str">
            <v>SCHOOL COUNSELOR, LTS ELEM</v>
          </cell>
          <cell r="E846" t="str">
            <v>EXEMPT</v>
          </cell>
          <cell r="F846" t="str">
            <v>H</v>
          </cell>
          <cell r="G846">
            <v>0</v>
          </cell>
          <cell r="H846">
            <v>1111</v>
          </cell>
          <cell r="I846" t="str">
            <v>0570R</v>
          </cell>
          <cell r="J846" t="str">
            <v>010</v>
          </cell>
          <cell r="K846" t="str">
            <v/>
          </cell>
          <cell r="L846" t="str">
            <v/>
          </cell>
          <cell r="M846" t="str">
            <v>Y1</v>
          </cell>
          <cell r="N846" t="str">
            <v/>
          </cell>
          <cell r="O846" t="str">
            <v/>
          </cell>
          <cell r="P846" t="str">
            <v>4</v>
          </cell>
          <cell r="Q846" t="str">
            <v>MEHP</v>
          </cell>
          <cell r="R846" t="str">
            <v>NONE</v>
          </cell>
        </row>
        <row r="847">
          <cell r="B847" t="str">
            <v>3403</v>
          </cell>
          <cell r="C847">
            <v>213</v>
          </cell>
          <cell r="D847" t="str">
            <v>STUDENT ADVISOR, LTS HIGH</v>
          </cell>
          <cell r="E847" t="str">
            <v>EXEMPT</v>
          </cell>
          <cell r="F847" t="str">
            <v>H</v>
          </cell>
          <cell r="G847">
            <v>0</v>
          </cell>
          <cell r="H847">
            <v>1111</v>
          </cell>
          <cell r="I847" t="str">
            <v>0570R</v>
          </cell>
          <cell r="J847" t="str">
            <v>010</v>
          </cell>
          <cell r="K847" t="str">
            <v/>
          </cell>
          <cell r="L847" t="str">
            <v/>
          </cell>
          <cell r="M847" t="str">
            <v>Y1</v>
          </cell>
          <cell r="N847" t="str">
            <v/>
          </cell>
          <cell r="O847" t="str">
            <v/>
          </cell>
          <cell r="P847" t="str">
            <v>4</v>
          </cell>
          <cell r="Q847" t="str">
            <v>MEHP</v>
          </cell>
          <cell r="R847" t="str">
            <v>NONE</v>
          </cell>
        </row>
        <row r="848">
          <cell r="B848" t="str">
            <v>3404</v>
          </cell>
          <cell r="C848">
            <v>213</v>
          </cell>
          <cell r="D848" t="str">
            <v>STUDENT ADVISOR, LTS MID</v>
          </cell>
          <cell r="E848" t="str">
            <v>EXEMPT</v>
          </cell>
          <cell r="F848" t="str">
            <v>H</v>
          </cell>
          <cell r="G848">
            <v>0</v>
          </cell>
          <cell r="H848">
            <v>1111</v>
          </cell>
          <cell r="I848" t="str">
            <v>0570R</v>
          </cell>
          <cell r="J848" t="str">
            <v>010</v>
          </cell>
          <cell r="K848" t="str">
            <v/>
          </cell>
          <cell r="L848" t="str">
            <v/>
          </cell>
          <cell r="M848" t="str">
            <v>Y1</v>
          </cell>
          <cell r="N848" t="str">
            <v/>
          </cell>
          <cell r="O848" t="str">
            <v/>
          </cell>
          <cell r="P848" t="str">
            <v>4</v>
          </cell>
          <cell r="Q848" t="str">
            <v>MEHP</v>
          </cell>
          <cell r="R848" t="str">
            <v>NONE</v>
          </cell>
        </row>
        <row r="849">
          <cell r="B849" t="str">
            <v>3405</v>
          </cell>
          <cell r="C849">
            <v>213</v>
          </cell>
          <cell r="D849" t="str">
            <v>STUDENT ADVISOR, LTS ELEM</v>
          </cell>
          <cell r="E849" t="str">
            <v>EXEMPT</v>
          </cell>
          <cell r="F849" t="str">
            <v>H</v>
          </cell>
          <cell r="G849">
            <v>0</v>
          </cell>
          <cell r="H849">
            <v>1111</v>
          </cell>
          <cell r="I849" t="str">
            <v>0570R</v>
          </cell>
          <cell r="J849" t="str">
            <v>010</v>
          </cell>
          <cell r="K849" t="str">
            <v/>
          </cell>
          <cell r="L849" t="str">
            <v/>
          </cell>
          <cell r="M849" t="str">
            <v>Y1</v>
          </cell>
          <cell r="N849" t="str">
            <v/>
          </cell>
          <cell r="O849" t="str">
            <v/>
          </cell>
          <cell r="P849" t="str">
            <v>4</v>
          </cell>
          <cell r="Q849" t="str">
            <v>MEHP</v>
          </cell>
          <cell r="R849" t="str">
            <v>NONE</v>
          </cell>
        </row>
        <row r="850">
          <cell r="B850" t="str">
            <v>3406</v>
          </cell>
          <cell r="C850">
            <v>0</v>
          </cell>
          <cell r="D850" t="str">
            <v>TEACHER, SHORT TERM VOLUNTEER</v>
          </cell>
          <cell r="E850" t="str">
            <v>EXEMPT</v>
          </cell>
          <cell r="F850" t="str">
            <v>H</v>
          </cell>
          <cell r="G850">
            <v>0</v>
          </cell>
          <cell r="H850">
            <v>0</v>
          </cell>
          <cell r="I850" t="str">
            <v>0040R</v>
          </cell>
          <cell r="J850" t="str">
            <v>010</v>
          </cell>
          <cell r="K850" t="str">
            <v/>
          </cell>
          <cell r="L850" t="str">
            <v/>
          </cell>
          <cell r="M850" t="str">
            <v>N</v>
          </cell>
          <cell r="N850" t="str">
            <v/>
          </cell>
          <cell r="O850" t="str">
            <v/>
          </cell>
          <cell r="P850" t="str">
            <v>4</v>
          </cell>
          <cell r="Q850" t="str">
            <v>MEHP</v>
          </cell>
          <cell r="R850" t="str">
            <v>NONE</v>
          </cell>
        </row>
        <row r="851">
          <cell r="B851" t="str">
            <v>3407</v>
          </cell>
          <cell r="C851">
            <v>105</v>
          </cell>
          <cell r="D851" t="str">
            <v>TEACHER, LEAD</v>
          </cell>
          <cell r="E851" t="str">
            <v>EXEMPT</v>
          </cell>
          <cell r="F851" t="str">
            <v>S</v>
          </cell>
          <cell r="G851">
            <v>184</v>
          </cell>
          <cell r="H851">
            <v>1111</v>
          </cell>
          <cell r="I851" t="str">
            <v>1300</v>
          </cell>
          <cell r="J851" t="str">
            <v>Ed Lvl (010 to 070)</v>
          </cell>
          <cell r="K851" t="str">
            <v>1</v>
          </cell>
          <cell r="L851" t="str">
            <v>13</v>
          </cell>
          <cell r="M851" t="str">
            <v>Y1</v>
          </cell>
          <cell r="N851" t="str">
            <v/>
          </cell>
          <cell r="O851" t="str">
            <v/>
          </cell>
          <cell r="P851" t="str">
            <v>4</v>
          </cell>
          <cell r="Q851" t="str">
            <v>MNTH</v>
          </cell>
          <cell r="R851" t="str">
            <v>DCTA</v>
          </cell>
        </row>
        <row r="852">
          <cell r="B852" t="str">
            <v>3408</v>
          </cell>
          <cell r="C852">
            <v>212</v>
          </cell>
          <cell r="D852" t="str">
            <v>TEACHER, DISABILITY ACCESS</v>
          </cell>
          <cell r="E852" t="str">
            <v>EXEMPT</v>
          </cell>
          <cell r="F852" t="str">
            <v>S</v>
          </cell>
          <cell r="G852">
            <v>184</v>
          </cell>
          <cell r="H852">
            <v>1111</v>
          </cell>
          <cell r="I852" t="str">
            <v>1300</v>
          </cell>
          <cell r="J852" t="str">
            <v>Ed Lvl (010 to 070)</v>
          </cell>
          <cell r="K852" t="str">
            <v>1</v>
          </cell>
          <cell r="L852" t="str">
            <v>13</v>
          </cell>
          <cell r="M852" t="str">
            <v>Y1</v>
          </cell>
          <cell r="N852" t="str">
            <v/>
          </cell>
          <cell r="O852" t="str">
            <v/>
          </cell>
          <cell r="P852" t="str">
            <v>4</v>
          </cell>
          <cell r="Q852" t="str">
            <v>MNTH</v>
          </cell>
          <cell r="R852" t="str">
            <v>DCTA</v>
          </cell>
        </row>
        <row r="853">
          <cell r="B853" t="str">
            <v>3408</v>
          </cell>
          <cell r="C853">
            <v>212</v>
          </cell>
          <cell r="D853" t="str">
            <v>TEACHER, DISABILITY ACCESS (.25 FTE)</v>
          </cell>
          <cell r="E853" t="str">
            <v>EXEMPT</v>
          </cell>
          <cell r="F853" t="str">
            <v>S</v>
          </cell>
          <cell r="G853">
            <v>184</v>
          </cell>
          <cell r="H853">
            <v>1111</v>
          </cell>
          <cell r="I853" t="str">
            <v>4304</v>
          </cell>
          <cell r="J853" t="str">
            <v>Ed Lvl (010 to 070)</v>
          </cell>
          <cell r="K853" t="str">
            <v>1</v>
          </cell>
          <cell r="L853" t="str">
            <v>13</v>
          </cell>
          <cell r="M853" t="str">
            <v>Y1</v>
          </cell>
          <cell r="N853" t="str">
            <v>JVAR250</v>
          </cell>
          <cell r="O853" t="str">
            <v/>
          </cell>
          <cell r="P853" t="str">
            <v>4</v>
          </cell>
          <cell r="Q853" t="str">
            <v>MNTH</v>
          </cell>
          <cell r="R853" t="str">
            <v>DCTA</v>
          </cell>
        </row>
        <row r="854">
          <cell r="B854" t="str">
            <v>3408</v>
          </cell>
          <cell r="C854">
            <v>212</v>
          </cell>
          <cell r="D854" t="str">
            <v>TEACHER, DISABILITY ACCESS (.40 FTE)</v>
          </cell>
          <cell r="E854" t="str">
            <v>EXEMPT</v>
          </cell>
          <cell r="F854" t="str">
            <v>S</v>
          </cell>
          <cell r="G854">
            <v>184</v>
          </cell>
          <cell r="H854">
            <v>1111</v>
          </cell>
          <cell r="I854" t="str">
            <v>4303</v>
          </cell>
          <cell r="J854" t="str">
            <v>Ed Lvl (010 to 070)</v>
          </cell>
          <cell r="K854" t="str">
            <v>1</v>
          </cell>
          <cell r="L854" t="str">
            <v>13</v>
          </cell>
          <cell r="M854" t="str">
            <v>Y1</v>
          </cell>
          <cell r="N854" t="str">
            <v>JVAR400</v>
          </cell>
          <cell r="O854" t="str">
            <v/>
          </cell>
          <cell r="P854" t="str">
            <v>4</v>
          </cell>
          <cell r="Q854" t="str">
            <v>MNTH</v>
          </cell>
          <cell r="R854" t="str">
            <v>DCTA</v>
          </cell>
        </row>
        <row r="855">
          <cell r="B855" t="str">
            <v>3408</v>
          </cell>
          <cell r="C855">
            <v>212</v>
          </cell>
          <cell r="D855" t="str">
            <v>TEACHER, DISABILITY ACCESS (.50 FTE)</v>
          </cell>
          <cell r="E855" t="str">
            <v>EXEMPT</v>
          </cell>
          <cell r="F855" t="str">
            <v>S</v>
          </cell>
          <cell r="G855">
            <v>184</v>
          </cell>
          <cell r="H855">
            <v>1111</v>
          </cell>
          <cell r="I855" t="str">
            <v>2300</v>
          </cell>
          <cell r="J855" t="str">
            <v>Ed Lvl (010 to 070)</v>
          </cell>
          <cell r="K855" t="str">
            <v>1</v>
          </cell>
          <cell r="L855" t="str">
            <v>13</v>
          </cell>
          <cell r="M855" t="str">
            <v>Y1</v>
          </cell>
          <cell r="N855" t="str">
            <v>JVAR500</v>
          </cell>
          <cell r="O855" t="str">
            <v/>
          </cell>
          <cell r="P855" t="str">
            <v>4</v>
          </cell>
          <cell r="Q855" t="str">
            <v>MNTH</v>
          </cell>
          <cell r="R855" t="str">
            <v>DCTA</v>
          </cell>
        </row>
        <row r="856">
          <cell r="B856" t="str">
            <v>3408</v>
          </cell>
          <cell r="C856">
            <v>212</v>
          </cell>
          <cell r="D856" t="str">
            <v>TEACHER, DISABILITY ACCESS (.60 FTE)</v>
          </cell>
          <cell r="E856" t="str">
            <v>EXEMPT</v>
          </cell>
          <cell r="F856" t="str">
            <v>S</v>
          </cell>
          <cell r="G856">
            <v>184</v>
          </cell>
          <cell r="H856">
            <v>1111</v>
          </cell>
          <cell r="I856" t="str">
            <v>4302</v>
          </cell>
          <cell r="J856" t="str">
            <v>Ed Lvl (010 to 070)</v>
          </cell>
          <cell r="K856" t="str">
            <v>1</v>
          </cell>
          <cell r="L856" t="str">
            <v>13</v>
          </cell>
          <cell r="M856" t="str">
            <v>Y1</v>
          </cell>
          <cell r="N856" t="str">
            <v>JVAR600</v>
          </cell>
          <cell r="O856" t="str">
            <v/>
          </cell>
          <cell r="P856" t="str">
            <v>4</v>
          </cell>
          <cell r="Q856" t="str">
            <v>MNTH</v>
          </cell>
          <cell r="R856" t="str">
            <v>DCTA</v>
          </cell>
        </row>
        <row r="857">
          <cell r="B857" t="str">
            <v>3408</v>
          </cell>
          <cell r="C857">
            <v>212</v>
          </cell>
          <cell r="D857" t="str">
            <v>TEACHER, DISABILITY ACCESS (.75 FTE)</v>
          </cell>
          <cell r="E857" t="str">
            <v>EXEMPT</v>
          </cell>
          <cell r="F857" t="str">
            <v>S</v>
          </cell>
          <cell r="G857">
            <v>184</v>
          </cell>
          <cell r="H857">
            <v>1111</v>
          </cell>
          <cell r="I857" t="str">
            <v>4301</v>
          </cell>
          <cell r="J857" t="str">
            <v>Ed Lvl (010 to 070)</v>
          </cell>
          <cell r="K857" t="str">
            <v>1</v>
          </cell>
          <cell r="L857" t="str">
            <v>13</v>
          </cell>
          <cell r="M857" t="str">
            <v>Y1</v>
          </cell>
          <cell r="N857" t="str">
            <v>JVAR750</v>
          </cell>
          <cell r="O857" t="str">
            <v/>
          </cell>
          <cell r="P857" t="str">
            <v>4</v>
          </cell>
          <cell r="Q857" t="str">
            <v>MNTH</v>
          </cell>
          <cell r="R857" t="str">
            <v>DCTA</v>
          </cell>
        </row>
        <row r="858">
          <cell r="B858" t="str">
            <v>3408</v>
          </cell>
          <cell r="C858">
            <v>212</v>
          </cell>
          <cell r="D858" t="str">
            <v>TEACHER, DISABILITY ACCESS (.80 FTE)</v>
          </cell>
          <cell r="E858" t="str">
            <v>EXEMPT</v>
          </cell>
          <cell r="F858" t="str">
            <v>S</v>
          </cell>
          <cell r="G858">
            <v>184</v>
          </cell>
          <cell r="H858">
            <v>1111</v>
          </cell>
          <cell r="I858" t="str">
            <v>4300</v>
          </cell>
          <cell r="J858" t="str">
            <v>Ed Lvl (010 to 070)</v>
          </cell>
          <cell r="K858" t="str">
            <v>1</v>
          </cell>
          <cell r="L858" t="str">
            <v>13</v>
          </cell>
          <cell r="M858" t="str">
            <v>Y1</v>
          </cell>
          <cell r="N858" t="str">
            <v>JVAR800</v>
          </cell>
          <cell r="O858" t="str">
            <v/>
          </cell>
          <cell r="P858" t="str">
            <v>4</v>
          </cell>
          <cell r="Q858" t="str">
            <v>MNTH</v>
          </cell>
          <cell r="R858" t="str">
            <v>DCTA</v>
          </cell>
        </row>
        <row r="859">
          <cell r="B859" t="str">
            <v>3409</v>
          </cell>
          <cell r="C859">
            <v>212</v>
          </cell>
          <cell r="D859" t="str">
            <v>PEER OBSERVER</v>
          </cell>
          <cell r="E859" t="str">
            <v>EXEMPT</v>
          </cell>
          <cell r="F859" t="str">
            <v>S</v>
          </cell>
          <cell r="G859">
            <v>212</v>
          </cell>
          <cell r="H859">
            <v>1111</v>
          </cell>
          <cell r="I859" t="str">
            <v>0170R</v>
          </cell>
          <cell r="J859" t="str">
            <v>010</v>
          </cell>
          <cell r="K859" t="str">
            <v/>
          </cell>
          <cell r="L859" t="str">
            <v/>
          </cell>
          <cell r="M859" t="str">
            <v>Y1</v>
          </cell>
          <cell r="N859" t="str">
            <v/>
          </cell>
          <cell r="O859" t="str">
            <v/>
          </cell>
          <cell r="P859" t="str">
            <v>4</v>
          </cell>
          <cell r="Q859" t="str">
            <v>MNTH</v>
          </cell>
          <cell r="R859" t="str">
            <v>DCTA</v>
          </cell>
        </row>
        <row r="860">
          <cell r="B860" t="str">
            <v>3410</v>
          </cell>
          <cell r="C860">
            <v>218</v>
          </cell>
          <cell r="D860" t="str">
            <v>DCTA LIAISON</v>
          </cell>
          <cell r="E860" t="str">
            <v>EXEMPT</v>
          </cell>
          <cell r="F860" t="str">
            <v>S</v>
          </cell>
          <cell r="G860">
            <v>184</v>
          </cell>
          <cell r="H860">
            <v>1111</v>
          </cell>
          <cell r="I860" t="str">
            <v>1300</v>
          </cell>
          <cell r="J860" t="str">
            <v>Ed Lvl (010 to 070)</v>
          </cell>
          <cell r="K860" t="str">
            <v>1</v>
          </cell>
          <cell r="L860" t="str">
            <v>13</v>
          </cell>
          <cell r="M860" t="str">
            <v>Y1</v>
          </cell>
          <cell r="N860" t="str">
            <v/>
          </cell>
          <cell r="O860" t="str">
            <v/>
          </cell>
          <cell r="P860" t="str">
            <v>4</v>
          </cell>
          <cell r="Q860" t="str">
            <v>MNTH</v>
          </cell>
          <cell r="R860" t="str">
            <v>DCTA</v>
          </cell>
        </row>
        <row r="861">
          <cell r="B861" t="str">
            <v>3410</v>
          </cell>
          <cell r="C861">
            <v>218</v>
          </cell>
          <cell r="D861" t="str">
            <v>DCTA LIAISON (.25 FTE)</v>
          </cell>
          <cell r="E861" t="str">
            <v>EXEMPT</v>
          </cell>
          <cell r="F861" t="str">
            <v>S</v>
          </cell>
          <cell r="G861">
            <v>184</v>
          </cell>
          <cell r="H861">
            <v>1111</v>
          </cell>
          <cell r="I861" t="str">
            <v>4304</v>
          </cell>
          <cell r="J861" t="str">
            <v>Ed Lvl (010 to 070)</v>
          </cell>
          <cell r="K861" t="str">
            <v>1</v>
          </cell>
          <cell r="L861" t="str">
            <v>13</v>
          </cell>
          <cell r="M861" t="str">
            <v>Y1</v>
          </cell>
          <cell r="N861" t="str">
            <v>JVAR250</v>
          </cell>
          <cell r="O861" t="str">
            <v/>
          </cell>
          <cell r="P861" t="str">
            <v>4</v>
          </cell>
          <cell r="Q861" t="str">
            <v>MNTH</v>
          </cell>
          <cell r="R861" t="str">
            <v>DCTA</v>
          </cell>
        </row>
        <row r="862">
          <cell r="B862" t="str">
            <v>3410</v>
          </cell>
          <cell r="C862">
            <v>218</v>
          </cell>
          <cell r="D862" t="str">
            <v>DCTA LIAISON (.40 FTE)</v>
          </cell>
          <cell r="E862" t="str">
            <v>EXEMPT</v>
          </cell>
          <cell r="F862" t="str">
            <v>S</v>
          </cell>
          <cell r="G862">
            <v>184</v>
          </cell>
          <cell r="H862">
            <v>1111</v>
          </cell>
          <cell r="I862" t="str">
            <v>4303</v>
          </cell>
          <cell r="J862" t="str">
            <v>Ed Lvl (010 to 070)</v>
          </cell>
          <cell r="K862" t="str">
            <v>1</v>
          </cell>
          <cell r="L862" t="str">
            <v>13</v>
          </cell>
          <cell r="M862" t="str">
            <v>Y1</v>
          </cell>
          <cell r="N862" t="str">
            <v>JVAR400</v>
          </cell>
          <cell r="O862" t="str">
            <v/>
          </cell>
          <cell r="P862" t="str">
            <v>4</v>
          </cell>
          <cell r="Q862" t="str">
            <v>MNTH</v>
          </cell>
          <cell r="R862" t="str">
            <v>DCTA</v>
          </cell>
        </row>
        <row r="863">
          <cell r="B863" t="str">
            <v>3410</v>
          </cell>
          <cell r="C863">
            <v>218</v>
          </cell>
          <cell r="D863" t="str">
            <v>DCTA LIAISON (.50 FTE)</v>
          </cell>
          <cell r="E863" t="str">
            <v>EXEMPT</v>
          </cell>
          <cell r="F863" t="str">
            <v>S</v>
          </cell>
          <cell r="G863">
            <v>184</v>
          </cell>
          <cell r="H863">
            <v>1111</v>
          </cell>
          <cell r="I863" t="str">
            <v>2300</v>
          </cell>
          <cell r="J863" t="str">
            <v>Ed Lvl (010 to 070)</v>
          </cell>
          <cell r="K863" t="str">
            <v>1</v>
          </cell>
          <cell r="L863" t="str">
            <v>13</v>
          </cell>
          <cell r="M863" t="str">
            <v>Y1</v>
          </cell>
          <cell r="N863" t="str">
            <v>JVAR500</v>
          </cell>
          <cell r="O863" t="str">
            <v/>
          </cell>
          <cell r="P863" t="str">
            <v>4</v>
          </cell>
          <cell r="Q863" t="str">
            <v>MNTH</v>
          </cell>
          <cell r="R863" t="str">
            <v>DCTA</v>
          </cell>
        </row>
        <row r="864">
          <cell r="B864" t="str">
            <v>3410</v>
          </cell>
          <cell r="C864">
            <v>218</v>
          </cell>
          <cell r="D864" t="str">
            <v>DCTA LIAISON (.60 FTE)</v>
          </cell>
          <cell r="E864" t="str">
            <v>EXEMPT</v>
          </cell>
          <cell r="F864" t="str">
            <v>S</v>
          </cell>
          <cell r="G864">
            <v>184</v>
          </cell>
          <cell r="H864">
            <v>1111</v>
          </cell>
          <cell r="I864" t="str">
            <v>4302</v>
          </cell>
          <cell r="J864" t="str">
            <v>Ed Lvl (010 to 070)</v>
          </cell>
          <cell r="K864" t="str">
            <v>1</v>
          </cell>
          <cell r="L864" t="str">
            <v>13</v>
          </cell>
          <cell r="M864" t="str">
            <v>Y1</v>
          </cell>
          <cell r="N864" t="str">
            <v>JVAR600</v>
          </cell>
          <cell r="O864" t="str">
            <v/>
          </cell>
          <cell r="P864" t="str">
            <v>4</v>
          </cell>
          <cell r="Q864" t="str">
            <v>MNTH</v>
          </cell>
          <cell r="R864" t="str">
            <v>DCTA</v>
          </cell>
        </row>
        <row r="865">
          <cell r="B865" t="str">
            <v>3410</v>
          </cell>
          <cell r="C865">
            <v>218</v>
          </cell>
          <cell r="D865" t="str">
            <v>DCTA LIAISON (.75 FTE)</v>
          </cell>
          <cell r="E865" t="str">
            <v>EXEMPT</v>
          </cell>
          <cell r="F865" t="str">
            <v>S</v>
          </cell>
          <cell r="G865">
            <v>184</v>
          </cell>
          <cell r="H865">
            <v>1111</v>
          </cell>
          <cell r="I865" t="str">
            <v>4301</v>
          </cell>
          <cell r="J865" t="str">
            <v>Ed Lvl (010 to 070)</v>
          </cell>
          <cell r="K865" t="str">
            <v>1</v>
          </cell>
          <cell r="L865" t="str">
            <v>13</v>
          </cell>
          <cell r="M865" t="str">
            <v>Y1</v>
          </cell>
          <cell r="N865" t="str">
            <v>JVAR750</v>
          </cell>
          <cell r="O865" t="str">
            <v/>
          </cell>
          <cell r="P865" t="str">
            <v>4</v>
          </cell>
          <cell r="Q865" t="str">
            <v>MNTH</v>
          </cell>
          <cell r="R865" t="str">
            <v>DCTA</v>
          </cell>
        </row>
        <row r="866">
          <cell r="B866" t="str">
            <v>3410</v>
          </cell>
          <cell r="C866">
            <v>218</v>
          </cell>
          <cell r="D866" t="str">
            <v>DCTA LIAISON (.80 FTE)</v>
          </cell>
          <cell r="E866" t="str">
            <v>EXEMPT</v>
          </cell>
          <cell r="F866" t="str">
            <v>S</v>
          </cell>
          <cell r="G866">
            <v>184</v>
          </cell>
          <cell r="H866">
            <v>1111</v>
          </cell>
          <cell r="I866" t="str">
            <v>4300</v>
          </cell>
          <cell r="J866" t="str">
            <v>Ed Lvl (010 to 070)</v>
          </cell>
          <cell r="K866" t="str">
            <v>1</v>
          </cell>
          <cell r="L866" t="str">
            <v>13</v>
          </cell>
          <cell r="M866" t="str">
            <v>Y1</v>
          </cell>
          <cell r="N866" t="str">
            <v>JVAR800</v>
          </cell>
          <cell r="O866" t="str">
            <v/>
          </cell>
          <cell r="P866" t="str">
            <v>4</v>
          </cell>
          <cell r="Q866" t="str">
            <v>MNTH</v>
          </cell>
          <cell r="R866" t="str">
            <v>DCTA</v>
          </cell>
        </row>
        <row r="867">
          <cell r="B867" t="str">
            <v>3420</v>
          </cell>
          <cell r="C867">
            <v>201</v>
          </cell>
          <cell r="D867" t="str">
            <v>TEACHER, ALT LICENSE PROG</v>
          </cell>
          <cell r="E867" t="str">
            <v>EXEMPT</v>
          </cell>
          <cell r="F867" t="str">
            <v>S</v>
          </cell>
          <cell r="G867">
            <v>184</v>
          </cell>
          <cell r="H867">
            <v>1111</v>
          </cell>
          <cell r="I867" t="str">
            <v>1300</v>
          </cell>
          <cell r="J867" t="str">
            <v>Ed Lvl (010 to 070)</v>
          </cell>
          <cell r="K867" t="str">
            <v>1</v>
          </cell>
          <cell r="L867" t="str">
            <v>13</v>
          </cell>
          <cell r="M867" t="str">
            <v>Y1</v>
          </cell>
          <cell r="N867" t="str">
            <v/>
          </cell>
          <cell r="O867" t="str">
            <v/>
          </cell>
          <cell r="P867" t="str">
            <v>4</v>
          </cell>
          <cell r="Q867" t="str">
            <v>MNTH</v>
          </cell>
          <cell r="R867" t="str">
            <v>DCTA</v>
          </cell>
        </row>
        <row r="868">
          <cell r="B868" t="str">
            <v>3500</v>
          </cell>
          <cell r="C868">
            <v>0</v>
          </cell>
          <cell r="D868" t="str">
            <v>STUDENT TEACHER - HR TRACKING ONLY</v>
          </cell>
          <cell r="E868" t="str">
            <v>000</v>
          </cell>
          <cell r="F868" t="str">
            <v>0</v>
          </cell>
          <cell r="G868">
            <v>0</v>
          </cell>
          <cell r="H868">
            <v>0</v>
          </cell>
          <cell r="I868" t="str">
            <v>000</v>
          </cell>
          <cell r="J868" t="str">
            <v>000</v>
          </cell>
          <cell r="K868" t="str">
            <v/>
          </cell>
          <cell r="L868" t="str">
            <v/>
          </cell>
          <cell r="M868" t="str">
            <v>Y</v>
          </cell>
          <cell r="N868" t="str">
            <v/>
          </cell>
          <cell r="O868" t="str">
            <v/>
          </cell>
          <cell r="P868" t="str">
            <v>0</v>
          </cell>
          <cell r="Q868" t="str">
            <v>0000</v>
          </cell>
          <cell r="R868" t="str">
            <v>NONE</v>
          </cell>
        </row>
        <row r="869">
          <cell r="B869" t="str">
            <v>3505</v>
          </cell>
          <cell r="C869">
            <v>0</v>
          </cell>
          <cell r="D869" t="str">
            <v>PROCOMP TEACHER - TRACKING ONLY</v>
          </cell>
          <cell r="E869" t="str">
            <v>EXEMPT</v>
          </cell>
          <cell r="F869" t="str">
            <v>S</v>
          </cell>
          <cell r="G869">
            <v>0</v>
          </cell>
          <cell r="H869">
            <v>0</v>
          </cell>
          <cell r="I869" t="str">
            <v>0000</v>
          </cell>
          <cell r="J869" t="str">
            <v>000</v>
          </cell>
          <cell r="K869" t="str">
            <v/>
          </cell>
          <cell r="L869" t="str">
            <v/>
          </cell>
          <cell r="M869" t="str">
            <v>N</v>
          </cell>
          <cell r="N869" t="str">
            <v/>
          </cell>
          <cell r="O869" t="str">
            <v/>
          </cell>
          <cell r="P869" t="str">
            <v>4</v>
          </cell>
          <cell r="Q869" t="str">
            <v>MEHP</v>
          </cell>
          <cell r="R869" t="str">
            <v>DCTA</v>
          </cell>
        </row>
        <row r="870">
          <cell r="B870" t="str">
            <v>3601</v>
          </cell>
          <cell r="C870">
            <v>407</v>
          </cell>
          <cell r="D870" t="str">
            <v>COACH</v>
          </cell>
          <cell r="E870" t="str">
            <v>NON-EXEMPT</v>
          </cell>
          <cell r="F870" t="str">
            <v>H</v>
          </cell>
          <cell r="G870">
            <v>0</v>
          </cell>
          <cell r="H870">
            <v>1111</v>
          </cell>
          <cell r="I870" t="str">
            <v>0040R</v>
          </cell>
          <cell r="J870" t="str">
            <v>020</v>
          </cell>
          <cell r="K870" t="str">
            <v/>
          </cell>
          <cell r="L870" t="str">
            <v/>
          </cell>
          <cell r="M870" t="str">
            <v>Y</v>
          </cell>
          <cell r="N870" t="str">
            <v/>
          </cell>
          <cell r="O870" t="str">
            <v/>
          </cell>
          <cell r="P870" t="str">
            <v>4</v>
          </cell>
          <cell r="Q870" t="str">
            <v>MPHP</v>
          </cell>
          <cell r="R870" t="str">
            <v>NONE</v>
          </cell>
        </row>
        <row r="871">
          <cell r="B871" t="str">
            <v>3602</v>
          </cell>
          <cell r="C871">
            <v>407</v>
          </cell>
          <cell r="D871" t="str">
            <v>ASST COACH</v>
          </cell>
          <cell r="E871" t="str">
            <v>NON-EXEMPT</v>
          </cell>
          <cell r="F871" t="str">
            <v>H</v>
          </cell>
          <cell r="G871">
            <v>0</v>
          </cell>
          <cell r="H871">
            <v>1111</v>
          </cell>
          <cell r="I871" t="str">
            <v>0040R</v>
          </cell>
          <cell r="J871" t="str">
            <v>030</v>
          </cell>
          <cell r="K871" t="str">
            <v/>
          </cell>
          <cell r="L871" t="str">
            <v/>
          </cell>
          <cell r="M871" t="str">
            <v>Y</v>
          </cell>
          <cell r="N871" t="str">
            <v/>
          </cell>
          <cell r="O871" t="str">
            <v/>
          </cell>
          <cell r="P871" t="str">
            <v>4</v>
          </cell>
          <cell r="Q871" t="str">
            <v>MPHP</v>
          </cell>
          <cell r="R871" t="str">
            <v>NONE</v>
          </cell>
        </row>
        <row r="872">
          <cell r="B872" t="str">
            <v>3605</v>
          </cell>
          <cell r="C872">
            <v>407</v>
          </cell>
          <cell r="D872" t="str">
            <v>MIDDLE SCHOOL ATHLETICS</v>
          </cell>
          <cell r="E872" t="str">
            <v>NON-EXEMPT</v>
          </cell>
          <cell r="F872" t="str">
            <v>H</v>
          </cell>
          <cell r="G872">
            <v>0</v>
          </cell>
          <cell r="H872">
            <v>1111</v>
          </cell>
          <cell r="I872" t="str">
            <v>0040R</v>
          </cell>
          <cell r="J872" t="str">
            <v>010</v>
          </cell>
          <cell r="K872" t="str">
            <v/>
          </cell>
          <cell r="L872" t="str">
            <v/>
          </cell>
          <cell r="M872" t="str">
            <v>Y</v>
          </cell>
          <cell r="N872" t="str">
            <v/>
          </cell>
          <cell r="O872" t="str">
            <v/>
          </cell>
          <cell r="P872" t="str">
            <v>4</v>
          </cell>
          <cell r="Q872" t="str">
            <v>MPHP</v>
          </cell>
          <cell r="R872" t="str">
            <v>NONE</v>
          </cell>
        </row>
        <row r="873">
          <cell r="B873" t="str">
            <v>3606</v>
          </cell>
          <cell r="C873">
            <v>210</v>
          </cell>
          <cell r="D873" t="str">
            <v>MANAGER, MIDD SCHL ATHLETICS</v>
          </cell>
          <cell r="E873" t="str">
            <v>EXEMPT</v>
          </cell>
          <cell r="F873" t="str">
            <v>S</v>
          </cell>
          <cell r="G873">
            <v>209</v>
          </cell>
          <cell r="H873">
            <v>1111</v>
          </cell>
          <cell r="I873" t="str">
            <v/>
          </cell>
          <cell r="J873" t="str">
            <v/>
          </cell>
          <cell r="K873" t="str">
            <v/>
          </cell>
          <cell r="L873" t="str">
            <v/>
          </cell>
          <cell r="M873" t="str">
            <v>Y</v>
          </cell>
          <cell r="N873" t="str">
            <v/>
          </cell>
          <cell r="O873" t="str">
            <v/>
          </cell>
          <cell r="P873" t="str">
            <v>4</v>
          </cell>
          <cell r="Q873" t="str">
            <v>MNTH</v>
          </cell>
          <cell r="R873" t="str">
            <v>NONE</v>
          </cell>
        </row>
        <row r="874">
          <cell r="B874" t="str">
            <v>4101</v>
          </cell>
          <cell r="C874">
            <v>607</v>
          </cell>
          <cell r="D874" t="str">
            <v>FOOD SVC ASST I</v>
          </cell>
          <cell r="E874" t="str">
            <v>NON-EXEMPT</v>
          </cell>
          <cell r="F874" t="str">
            <v>H</v>
          </cell>
          <cell r="G874">
            <v>190</v>
          </cell>
          <cell r="H874">
            <v>1111</v>
          </cell>
          <cell r="I874" t="str">
            <v>0253</v>
          </cell>
          <cell r="J874" t="str">
            <v>190</v>
          </cell>
          <cell r="K874" t="str">
            <v>1</v>
          </cell>
          <cell r="L874" t="str">
            <v>4</v>
          </cell>
          <cell r="M874" t="str">
            <v>Y</v>
          </cell>
          <cell r="N874" t="str">
            <v/>
          </cell>
          <cell r="O874" t="str">
            <v/>
          </cell>
          <cell r="P874" t="str">
            <v>3</v>
          </cell>
          <cell r="Q874" t="str">
            <v>SMNE</v>
          </cell>
          <cell r="R874" t="str">
            <v>FOOD</v>
          </cell>
        </row>
        <row r="875">
          <cell r="B875" t="str">
            <v>4102</v>
          </cell>
          <cell r="C875">
            <v>607</v>
          </cell>
          <cell r="D875" t="str">
            <v>FOOD SVC ASST II</v>
          </cell>
          <cell r="E875" t="str">
            <v>NON-EXEMPT</v>
          </cell>
          <cell r="F875" t="str">
            <v>H</v>
          </cell>
          <cell r="G875">
            <v>240</v>
          </cell>
          <cell r="H875">
            <v>1111</v>
          </cell>
          <cell r="I875" t="str">
            <v>0250</v>
          </cell>
          <cell r="J875" t="str">
            <v>240</v>
          </cell>
          <cell r="K875" t="str">
            <v>1</v>
          </cell>
          <cell r="L875" t="str">
            <v>5</v>
          </cell>
          <cell r="M875" t="str">
            <v>Y</v>
          </cell>
          <cell r="N875" t="str">
            <v/>
          </cell>
          <cell r="O875" t="str">
            <v/>
          </cell>
          <cell r="P875" t="str">
            <v>3</v>
          </cell>
          <cell r="Q875" t="str">
            <v>SMNE</v>
          </cell>
          <cell r="R875" t="str">
            <v>FOOD</v>
          </cell>
        </row>
        <row r="876">
          <cell r="B876" t="str">
            <v>4103</v>
          </cell>
          <cell r="C876">
            <v>607</v>
          </cell>
          <cell r="D876" t="str">
            <v>SUMMER CLEANING CREW</v>
          </cell>
          <cell r="E876" t="str">
            <v>NON-EXEMPT</v>
          </cell>
          <cell r="F876" t="str">
            <v>H</v>
          </cell>
          <cell r="G876">
            <v>0</v>
          </cell>
          <cell r="H876">
            <v>1111</v>
          </cell>
          <cell r="I876" t="str">
            <v>0257</v>
          </cell>
          <cell r="J876" t="str">
            <v>010</v>
          </cell>
          <cell r="K876" t="str">
            <v>3</v>
          </cell>
          <cell r="L876" t="str">
            <v>3</v>
          </cell>
          <cell r="M876" t="str">
            <v>Y</v>
          </cell>
          <cell r="N876" t="str">
            <v/>
          </cell>
          <cell r="O876" t="str">
            <v/>
          </cell>
          <cell r="P876" t="str">
            <v>3</v>
          </cell>
          <cell r="Q876" t="str">
            <v>SMHP</v>
          </cell>
          <cell r="R876" t="str">
            <v>NONE</v>
          </cell>
        </row>
        <row r="877">
          <cell r="B877" t="str">
            <v>4104</v>
          </cell>
          <cell r="C877">
            <v>607</v>
          </cell>
          <cell r="D877" t="str">
            <v>SUMMER CLEANING CREW LEAD</v>
          </cell>
          <cell r="E877" t="str">
            <v>NON-EXEMPT</v>
          </cell>
          <cell r="F877" t="str">
            <v>H</v>
          </cell>
          <cell r="G877">
            <v>0</v>
          </cell>
          <cell r="H877">
            <v>1111</v>
          </cell>
          <cell r="I877" t="str">
            <v>0257</v>
          </cell>
          <cell r="J877" t="str">
            <v>010</v>
          </cell>
          <cell r="K877" t="str">
            <v>4</v>
          </cell>
          <cell r="L877" t="str">
            <v>4</v>
          </cell>
          <cell r="M877" t="str">
            <v>Y</v>
          </cell>
          <cell r="N877" t="str">
            <v/>
          </cell>
          <cell r="O877" t="str">
            <v/>
          </cell>
          <cell r="P877" t="str">
            <v>3</v>
          </cell>
          <cell r="Q877" t="str">
            <v>SMHP</v>
          </cell>
          <cell r="R877" t="str">
            <v>NONE</v>
          </cell>
        </row>
        <row r="878">
          <cell r="B878" t="str">
            <v>4110</v>
          </cell>
          <cell r="C878">
            <v>324</v>
          </cell>
          <cell r="D878" t="str">
            <v>SPECIALIST, CEC</v>
          </cell>
          <cell r="E878" t="str">
            <v>NON-EXEMPT</v>
          </cell>
          <cell r="F878" t="str">
            <v>H</v>
          </cell>
          <cell r="G878">
            <v>200</v>
          </cell>
          <cell r="H878">
            <v>1111</v>
          </cell>
          <cell r="I878" t="str">
            <v>0404</v>
          </cell>
          <cell r="J878" t="str">
            <v>200</v>
          </cell>
          <cell r="K878" t="str">
            <v>7</v>
          </cell>
          <cell r="L878" t="str">
            <v>12</v>
          </cell>
          <cell r="M878" t="str">
            <v>Y</v>
          </cell>
          <cell r="N878" t="str">
            <v/>
          </cell>
          <cell r="O878" t="str">
            <v/>
          </cell>
          <cell r="P878" t="str">
            <v>4</v>
          </cell>
          <cell r="Q878" t="str">
            <v>MNNE</v>
          </cell>
          <cell r="R878" t="str">
            <v>NONE</v>
          </cell>
        </row>
        <row r="879">
          <cell r="B879" t="str">
            <v>4120</v>
          </cell>
          <cell r="C879">
            <v>357</v>
          </cell>
          <cell r="D879" t="str">
            <v>MANAGER, FOOD MULTI SITE</v>
          </cell>
          <cell r="E879" t="str">
            <v>NON-EXEMPT</v>
          </cell>
          <cell r="F879" t="str">
            <v>H</v>
          </cell>
          <cell r="G879">
            <v>190</v>
          </cell>
          <cell r="H879">
            <v>1111</v>
          </cell>
          <cell r="I879" t="str">
            <v>0256</v>
          </cell>
          <cell r="J879" t="str">
            <v>010</v>
          </cell>
          <cell r="K879" t="str">
            <v>1</v>
          </cell>
          <cell r="L879" t="str">
            <v>16</v>
          </cell>
          <cell r="M879" t="str">
            <v>Y</v>
          </cell>
          <cell r="N879" t="str">
            <v/>
          </cell>
          <cell r="O879" t="str">
            <v/>
          </cell>
          <cell r="P879" t="str">
            <v>3</v>
          </cell>
          <cell r="Q879" t="str">
            <v>SMNE</v>
          </cell>
          <cell r="R879" t="str">
            <v>FOOD</v>
          </cell>
        </row>
        <row r="880">
          <cell r="B880" t="str">
            <v>4121</v>
          </cell>
          <cell r="C880">
            <v>357</v>
          </cell>
          <cell r="D880" t="str">
            <v>MANAGER, FOOD SERVICE IV</v>
          </cell>
          <cell r="E880" t="str">
            <v>NON-EXEMPT</v>
          </cell>
          <cell r="F880" t="str">
            <v>H</v>
          </cell>
          <cell r="G880">
            <v>190</v>
          </cell>
          <cell r="H880">
            <v>1111</v>
          </cell>
          <cell r="I880" t="str">
            <v>0251</v>
          </cell>
          <cell r="J880" t="str">
            <v>190</v>
          </cell>
          <cell r="K880" t="str">
            <v>16</v>
          </cell>
          <cell r="L880" t="str">
            <v>19</v>
          </cell>
          <cell r="M880" t="str">
            <v>Y</v>
          </cell>
          <cell r="N880" t="str">
            <v/>
          </cell>
          <cell r="O880" t="str">
            <v/>
          </cell>
          <cell r="P880" t="str">
            <v>3</v>
          </cell>
          <cell r="Q880" t="str">
            <v>SMNE</v>
          </cell>
          <cell r="R880" t="str">
            <v>FOOD</v>
          </cell>
        </row>
        <row r="881">
          <cell r="B881" t="str">
            <v>4122</v>
          </cell>
          <cell r="C881">
            <v>632</v>
          </cell>
          <cell r="D881" t="str">
            <v>FOOD SERVICE WORKER II</v>
          </cell>
          <cell r="E881" t="str">
            <v>NON-EXEMPT</v>
          </cell>
          <cell r="F881" t="str">
            <v>H</v>
          </cell>
          <cell r="G881">
            <v>0</v>
          </cell>
          <cell r="H881">
            <v>1111</v>
          </cell>
          <cell r="I881" t="str">
            <v>0252</v>
          </cell>
          <cell r="J881" t="str">
            <v>076</v>
          </cell>
          <cell r="K881" t="str">
            <v>1</v>
          </cell>
          <cell r="L881" t="str">
            <v>14</v>
          </cell>
          <cell r="M881" t="str">
            <v>Y</v>
          </cell>
          <cell r="N881" t="str">
            <v/>
          </cell>
          <cell r="O881" t="str">
            <v/>
          </cell>
          <cell r="P881" t="str">
            <v>3</v>
          </cell>
          <cell r="Q881" t="str">
            <v>SMHP</v>
          </cell>
          <cell r="R881" t="str">
            <v>FOOD</v>
          </cell>
        </row>
        <row r="882">
          <cell r="B882" t="str">
            <v>4123</v>
          </cell>
          <cell r="C882">
            <v>632</v>
          </cell>
          <cell r="D882" t="str">
            <v>FOOD SERVICE ASSISTANT</v>
          </cell>
          <cell r="E882" t="str">
            <v>NON-EXEMPT</v>
          </cell>
          <cell r="F882" t="str">
            <v>H</v>
          </cell>
          <cell r="G882">
            <v>0</v>
          </cell>
          <cell r="H882">
            <v>1111</v>
          </cell>
          <cell r="I882" t="str">
            <v>0255</v>
          </cell>
          <cell r="J882" t="str">
            <v>010</v>
          </cell>
          <cell r="K882" t="str">
            <v>1</v>
          </cell>
          <cell r="L882" t="str">
            <v>14</v>
          </cell>
          <cell r="M882" t="str">
            <v>Y</v>
          </cell>
          <cell r="N882" t="str">
            <v/>
          </cell>
          <cell r="O882" t="str">
            <v/>
          </cell>
          <cell r="P882" t="str">
            <v>3</v>
          </cell>
          <cell r="Q882" t="str">
            <v>SMHP</v>
          </cell>
          <cell r="R882" t="str">
            <v>FOOD</v>
          </cell>
        </row>
        <row r="883">
          <cell r="B883" t="str">
            <v>4124</v>
          </cell>
          <cell r="C883">
            <v>613</v>
          </cell>
          <cell r="D883" t="str">
            <v>SUPV, SENIOR LUNCHROOM</v>
          </cell>
          <cell r="E883" t="str">
            <v>EXEMPT</v>
          </cell>
          <cell r="F883" t="str">
            <v>S</v>
          </cell>
          <cell r="G883">
            <v>235</v>
          </cell>
          <cell r="H883">
            <v>1111</v>
          </cell>
          <cell r="I883" t="str">
            <v>0120R</v>
          </cell>
          <cell r="J883" t="str">
            <v>010</v>
          </cell>
          <cell r="K883" t="str">
            <v/>
          </cell>
          <cell r="L883" t="str">
            <v/>
          </cell>
          <cell r="M883" t="str">
            <v>Y</v>
          </cell>
          <cell r="N883" t="str">
            <v/>
          </cell>
          <cell r="O883" t="str">
            <v/>
          </cell>
          <cell r="P883" t="str">
            <v>4</v>
          </cell>
          <cell r="Q883" t="str">
            <v>MNTH</v>
          </cell>
          <cell r="R883" t="str">
            <v>ADMN</v>
          </cell>
        </row>
        <row r="884">
          <cell r="B884" t="str">
            <v>4128</v>
          </cell>
          <cell r="C884">
            <v>320</v>
          </cell>
          <cell r="D884" t="str">
            <v>MANAGER, FOOD SVCS ACCTG</v>
          </cell>
          <cell r="E884" t="str">
            <v>EXEMPT</v>
          </cell>
          <cell r="F884" t="str">
            <v>S</v>
          </cell>
          <cell r="G884">
            <v>235</v>
          </cell>
          <cell r="H884">
            <v>1111</v>
          </cell>
          <cell r="I884" t="str">
            <v>0120R</v>
          </cell>
          <cell r="J884" t="str">
            <v>030</v>
          </cell>
          <cell r="K884" t="str">
            <v/>
          </cell>
          <cell r="L884" t="str">
            <v/>
          </cell>
          <cell r="M884" t="str">
            <v>Y</v>
          </cell>
          <cell r="N884" t="str">
            <v/>
          </cell>
          <cell r="O884" t="str">
            <v/>
          </cell>
          <cell r="P884" t="str">
            <v>4</v>
          </cell>
          <cell r="Q884" t="str">
            <v>MNTH</v>
          </cell>
          <cell r="R884" t="str">
            <v>ADMN</v>
          </cell>
        </row>
        <row r="885">
          <cell r="B885" t="str">
            <v>4129</v>
          </cell>
          <cell r="C885">
            <v>108</v>
          </cell>
          <cell r="D885" t="str">
            <v>DIR, FOOD SVCS OPERATIONS</v>
          </cell>
          <cell r="E885" t="str">
            <v>EXEMPT</v>
          </cell>
          <cell r="F885" t="str">
            <v>S</v>
          </cell>
          <cell r="G885">
            <v>235</v>
          </cell>
          <cell r="H885">
            <v>1111</v>
          </cell>
          <cell r="I885" t="str">
            <v>0120R</v>
          </cell>
          <cell r="J885" t="str">
            <v>050</v>
          </cell>
          <cell r="K885" t="str">
            <v/>
          </cell>
          <cell r="L885" t="str">
            <v/>
          </cell>
          <cell r="M885" t="str">
            <v>Y</v>
          </cell>
          <cell r="N885" t="str">
            <v/>
          </cell>
          <cell r="O885" t="str">
            <v/>
          </cell>
          <cell r="P885" t="str">
            <v>4</v>
          </cell>
          <cell r="Q885" t="str">
            <v>MNTH</v>
          </cell>
          <cell r="R885" t="str">
            <v>ADMN</v>
          </cell>
        </row>
        <row r="886">
          <cell r="B886" t="str">
            <v>4130</v>
          </cell>
          <cell r="C886">
            <v>613</v>
          </cell>
          <cell r="D886" t="str">
            <v>SUB MANAGER, FOOD SERVICE</v>
          </cell>
          <cell r="E886" t="str">
            <v>NON-EXEMPT</v>
          </cell>
          <cell r="F886" t="str">
            <v>H</v>
          </cell>
          <cell r="G886">
            <v>0</v>
          </cell>
          <cell r="H886">
            <v>1111</v>
          </cell>
          <cell r="I886" t="str">
            <v>0252</v>
          </cell>
          <cell r="J886" t="str">
            <v>079</v>
          </cell>
          <cell r="K886" t="str">
            <v>1</v>
          </cell>
          <cell r="L886" t="str">
            <v>12</v>
          </cell>
          <cell r="M886" t="str">
            <v>Y</v>
          </cell>
          <cell r="N886" t="str">
            <v/>
          </cell>
          <cell r="O886" t="str">
            <v/>
          </cell>
          <cell r="P886" t="str">
            <v>3</v>
          </cell>
          <cell r="Q886" t="str">
            <v>SMHP</v>
          </cell>
          <cell r="R886" t="str">
            <v>FOOD</v>
          </cell>
        </row>
        <row r="887">
          <cell r="B887" t="str">
            <v>4131</v>
          </cell>
          <cell r="C887">
            <v>613</v>
          </cell>
          <cell r="D887" t="str">
            <v>MANAGER, FOOD SERVICE</v>
          </cell>
          <cell r="E887" t="str">
            <v>NON-EXEMPT</v>
          </cell>
          <cell r="F887" t="str">
            <v>H</v>
          </cell>
          <cell r="G887">
            <v>0</v>
          </cell>
          <cell r="H887">
            <v>1111</v>
          </cell>
          <cell r="I887" t="str">
            <v>0254</v>
          </cell>
          <cell r="J887" t="str">
            <v>010</v>
          </cell>
          <cell r="K887" t="str">
            <v>1</v>
          </cell>
          <cell r="L887" t="str">
            <v>12</v>
          </cell>
          <cell r="M887" t="str">
            <v>Y</v>
          </cell>
          <cell r="N887" t="str">
            <v/>
          </cell>
          <cell r="O887" t="str">
            <v/>
          </cell>
          <cell r="P887" t="str">
            <v>3</v>
          </cell>
          <cell r="Q887" t="str">
            <v>SMHP</v>
          </cell>
          <cell r="R887" t="str">
            <v>FOOD</v>
          </cell>
        </row>
        <row r="888">
          <cell r="B888" t="str">
            <v>4132</v>
          </cell>
          <cell r="C888">
            <v>0</v>
          </cell>
          <cell r="D888" t="str">
            <v>FOOD SERVICE WORKER I</v>
          </cell>
          <cell r="E888" t="str">
            <v>NON-EXEMPT</v>
          </cell>
          <cell r="F888" t="str">
            <v>H</v>
          </cell>
          <cell r="G888">
            <v>0</v>
          </cell>
          <cell r="H888">
            <v>1111</v>
          </cell>
          <cell r="I888" t="str">
            <v>0252</v>
          </cell>
          <cell r="J888" t="str">
            <v>050</v>
          </cell>
          <cell r="K888" t="str">
            <v>1</v>
          </cell>
          <cell r="L888" t="str">
            <v>31</v>
          </cell>
          <cell r="M888" t="str">
            <v>Y</v>
          </cell>
          <cell r="N888" t="str">
            <v/>
          </cell>
          <cell r="O888" t="str">
            <v/>
          </cell>
          <cell r="P888" t="str">
            <v>3</v>
          </cell>
          <cell r="Q888" t="str">
            <v>SMHP</v>
          </cell>
          <cell r="R888" t="str">
            <v>FOOD</v>
          </cell>
        </row>
        <row r="889">
          <cell r="B889" t="str">
            <v>4133</v>
          </cell>
          <cell r="C889">
            <v>615</v>
          </cell>
          <cell r="D889" t="str">
            <v>MANAGER, SUMMER CHRTR VNDG</v>
          </cell>
          <cell r="E889" t="str">
            <v>NON-EXEMPT</v>
          </cell>
          <cell r="F889" t="str">
            <v>H</v>
          </cell>
          <cell r="G889">
            <v>0</v>
          </cell>
          <cell r="H889">
            <v>1111</v>
          </cell>
          <cell r="I889" t="str">
            <v>0257</v>
          </cell>
          <cell r="J889" t="str">
            <v>010</v>
          </cell>
          <cell r="K889" t="str">
            <v>6</v>
          </cell>
          <cell r="L889" t="str">
            <v>6</v>
          </cell>
          <cell r="M889" t="str">
            <v>Y</v>
          </cell>
          <cell r="N889" t="str">
            <v/>
          </cell>
          <cell r="O889" t="str">
            <v/>
          </cell>
          <cell r="P889" t="str">
            <v>3</v>
          </cell>
          <cell r="Q889" t="str">
            <v>SMHP</v>
          </cell>
          <cell r="R889" t="str">
            <v>NONE</v>
          </cell>
        </row>
        <row r="890">
          <cell r="B890" t="str">
            <v>4134</v>
          </cell>
          <cell r="C890">
            <v>607</v>
          </cell>
          <cell r="D890" t="str">
            <v>SUMMER LUNCHROOM MONITOR</v>
          </cell>
          <cell r="E890" t="str">
            <v>NON-EXEMPT</v>
          </cell>
          <cell r="F890" t="str">
            <v>H</v>
          </cell>
          <cell r="G890">
            <v>0</v>
          </cell>
          <cell r="H890">
            <v>1111</v>
          </cell>
          <cell r="I890" t="str">
            <v>0257</v>
          </cell>
          <cell r="J890" t="str">
            <v>010</v>
          </cell>
          <cell r="K890" t="str">
            <v>1</v>
          </cell>
          <cell r="L890" t="str">
            <v>1</v>
          </cell>
          <cell r="M890" t="str">
            <v>Y</v>
          </cell>
          <cell r="N890" t="str">
            <v/>
          </cell>
          <cell r="O890" t="str">
            <v/>
          </cell>
          <cell r="P890" t="str">
            <v>3</v>
          </cell>
          <cell r="Q890" t="str">
            <v>SMHP</v>
          </cell>
          <cell r="R890" t="str">
            <v>NONE</v>
          </cell>
        </row>
        <row r="891">
          <cell r="B891" t="str">
            <v>4135</v>
          </cell>
          <cell r="C891">
            <v>607</v>
          </cell>
          <cell r="D891" t="str">
            <v>SUMMER LUNCHROOM WORKER</v>
          </cell>
          <cell r="E891" t="str">
            <v>NON-EXEMPT</v>
          </cell>
          <cell r="F891" t="str">
            <v>H</v>
          </cell>
          <cell r="G891">
            <v>0</v>
          </cell>
          <cell r="H891">
            <v>1111</v>
          </cell>
          <cell r="I891" t="str">
            <v>0257</v>
          </cell>
          <cell r="J891" t="str">
            <v>010</v>
          </cell>
          <cell r="K891" t="str">
            <v>2</v>
          </cell>
          <cell r="L891" t="str">
            <v>2</v>
          </cell>
          <cell r="M891" t="str">
            <v>Y</v>
          </cell>
          <cell r="N891" t="str">
            <v/>
          </cell>
          <cell r="O891" t="str">
            <v/>
          </cell>
          <cell r="P891" t="str">
            <v>3</v>
          </cell>
          <cell r="Q891" t="str">
            <v>SMHP</v>
          </cell>
          <cell r="R891" t="str">
            <v>NONE</v>
          </cell>
        </row>
        <row r="892">
          <cell r="B892" t="str">
            <v>4136</v>
          </cell>
          <cell r="C892">
            <v>615</v>
          </cell>
          <cell r="D892" t="str">
            <v>MANAGER, SUMMER</v>
          </cell>
          <cell r="E892" t="str">
            <v>NON-EXEMPT</v>
          </cell>
          <cell r="F892" t="str">
            <v>H</v>
          </cell>
          <cell r="G892">
            <v>0</v>
          </cell>
          <cell r="H892">
            <v>1111</v>
          </cell>
          <cell r="I892" t="str">
            <v>0257</v>
          </cell>
          <cell r="J892" t="str">
            <v>010</v>
          </cell>
          <cell r="K892" t="str">
            <v>5</v>
          </cell>
          <cell r="L892" t="str">
            <v>5</v>
          </cell>
          <cell r="M892" t="str">
            <v>Y</v>
          </cell>
          <cell r="N892" t="str">
            <v/>
          </cell>
          <cell r="O892" t="str">
            <v/>
          </cell>
          <cell r="P892" t="str">
            <v>3</v>
          </cell>
          <cell r="Q892" t="str">
            <v>SMHP</v>
          </cell>
          <cell r="R892" t="str">
            <v>NONE</v>
          </cell>
        </row>
        <row r="893">
          <cell r="B893" t="str">
            <v>4170</v>
          </cell>
          <cell r="C893">
            <v>607</v>
          </cell>
          <cell r="D893" t="str">
            <v>FOOD SVC ASST II</v>
          </cell>
          <cell r="E893" t="str">
            <v>NON-EXEMPT</v>
          </cell>
          <cell r="F893" t="str">
            <v>H</v>
          </cell>
          <cell r="G893">
            <v>190</v>
          </cell>
          <cell r="H893">
            <v>1111</v>
          </cell>
          <cell r="I893" t="str">
            <v/>
          </cell>
          <cell r="J893" t="str">
            <v/>
          </cell>
          <cell r="K893" t="str">
            <v/>
          </cell>
          <cell r="L893" t="str">
            <v/>
          </cell>
          <cell r="M893" t="str">
            <v>Y</v>
          </cell>
          <cell r="N893" t="str">
            <v/>
          </cell>
          <cell r="O893" t="str">
            <v/>
          </cell>
          <cell r="P893" t="str">
            <v>3</v>
          </cell>
          <cell r="Q893" t="str">
            <v>SMNE</v>
          </cell>
          <cell r="R893" t="str">
            <v>FOOD</v>
          </cell>
        </row>
        <row r="894">
          <cell r="B894" t="str">
            <v>4180</v>
          </cell>
          <cell r="C894">
            <v>615</v>
          </cell>
          <cell r="D894" t="str">
            <v>MANAGER, FOOD SERVICE III</v>
          </cell>
          <cell r="E894" t="str">
            <v>NON-EXEMPT</v>
          </cell>
          <cell r="F894" t="str">
            <v>H</v>
          </cell>
          <cell r="G894">
            <v>190</v>
          </cell>
          <cell r="H894">
            <v>1111</v>
          </cell>
          <cell r="I894" t="str">
            <v>0251</v>
          </cell>
          <cell r="J894" t="str">
            <v>190</v>
          </cell>
          <cell r="K894" t="str">
            <v>12</v>
          </cell>
          <cell r="L894" t="str">
            <v>15</v>
          </cell>
          <cell r="M894" t="str">
            <v>Y</v>
          </cell>
          <cell r="N894" t="str">
            <v/>
          </cell>
          <cell r="O894" t="str">
            <v/>
          </cell>
          <cell r="P894" t="str">
            <v>3</v>
          </cell>
          <cell r="Q894" t="str">
            <v>SMNE</v>
          </cell>
          <cell r="R894" t="str">
            <v>FOOD</v>
          </cell>
        </row>
        <row r="895">
          <cell r="B895" t="str">
            <v>4190</v>
          </cell>
          <cell r="C895">
            <v>615</v>
          </cell>
          <cell r="D895" t="str">
            <v>MANAGER, FOOD SERVICE I</v>
          </cell>
          <cell r="E895" t="str">
            <v>NON-EXEMPT</v>
          </cell>
          <cell r="F895" t="str">
            <v>H</v>
          </cell>
          <cell r="G895">
            <v>190</v>
          </cell>
          <cell r="H895">
            <v>1111</v>
          </cell>
          <cell r="I895" t="str">
            <v>0251</v>
          </cell>
          <cell r="J895" t="str">
            <v>190</v>
          </cell>
          <cell r="K895" t="str">
            <v>4</v>
          </cell>
          <cell r="L895" t="str">
            <v>7</v>
          </cell>
          <cell r="M895" t="str">
            <v>Y</v>
          </cell>
          <cell r="N895" t="str">
            <v/>
          </cell>
          <cell r="O895" t="str">
            <v/>
          </cell>
          <cell r="P895" t="str">
            <v>3</v>
          </cell>
          <cell r="Q895" t="str">
            <v>SMNE</v>
          </cell>
          <cell r="R895" t="str">
            <v>FOOD</v>
          </cell>
        </row>
        <row r="896">
          <cell r="B896" t="str">
            <v>4191</v>
          </cell>
          <cell r="C896">
            <v>615</v>
          </cell>
          <cell r="D896" t="str">
            <v>MANAGER, FOOD SERVICE II</v>
          </cell>
          <cell r="E896" t="str">
            <v>NON-EXEMPT</v>
          </cell>
          <cell r="F896" t="str">
            <v>H</v>
          </cell>
          <cell r="G896">
            <v>190</v>
          </cell>
          <cell r="H896">
            <v>1111</v>
          </cell>
          <cell r="I896" t="str">
            <v>0251</v>
          </cell>
          <cell r="J896" t="str">
            <v>190</v>
          </cell>
          <cell r="K896" t="str">
            <v>8</v>
          </cell>
          <cell r="L896" t="str">
            <v>11</v>
          </cell>
          <cell r="M896" t="str">
            <v>Y</v>
          </cell>
          <cell r="N896" t="str">
            <v/>
          </cell>
          <cell r="O896" t="str">
            <v/>
          </cell>
          <cell r="P896" t="str">
            <v>3</v>
          </cell>
          <cell r="Q896" t="str">
            <v>SMNE</v>
          </cell>
          <cell r="R896" t="str">
            <v>FOOD</v>
          </cell>
        </row>
        <row r="897">
          <cell r="B897" t="str">
            <v>4192</v>
          </cell>
          <cell r="C897">
            <v>615</v>
          </cell>
          <cell r="D897" t="str">
            <v>MANGER, FOOD SERVICE II</v>
          </cell>
          <cell r="E897" t="str">
            <v>NON-EXEMPT</v>
          </cell>
          <cell r="F897" t="str">
            <v>H</v>
          </cell>
          <cell r="G897">
            <v>240</v>
          </cell>
          <cell r="H897">
            <v>1111</v>
          </cell>
          <cell r="I897" t="str">
            <v>0250</v>
          </cell>
          <cell r="J897" t="str">
            <v>240</v>
          </cell>
          <cell r="K897" t="str">
            <v>6</v>
          </cell>
          <cell r="L897" t="str">
            <v>9</v>
          </cell>
          <cell r="M897" t="str">
            <v>Y</v>
          </cell>
          <cell r="N897" t="str">
            <v/>
          </cell>
          <cell r="O897" t="str">
            <v/>
          </cell>
          <cell r="P897" t="str">
            <v>3</v>
          </cell>
          <cell r="Q897" t="str">
            <v>SMNE</v>
          </cell>
          <cell r="R897" t="str">
            <v>FOOD</v>
          </cell>
        </row>
        <row r="898">
          <cell r="B898" t="str">
            <v>4193</v>
          </cell>
          <cell r="C898">
            <v>357</v>
          </cell>
          <cell r="D898" t="str">
            <v>ASST DIRECTOR, LUNCHROOMS</v>
          </cell>
          <cell r="E898" t="str">
            <v>EXEMPT</v>
          </cell>
          <cell r="F898" t="str">
            <v>S</v>
          </cell>
          <cell r="G898">
            <v>232</v>
          </cell>
          <cell r="H898">
            <v>1111</v>
          </cell>
          <cell r="I898" t="str">
            <v>1403</v>
          </cell>
          <cell r="J898" t="str">
            <v>010</v>
          </cell>
          <cell r="K898" t="str">
            <v>10</v>
          </cell>
          <cell r="L898" t="str">
            <v>24</v>
          </cell>
          <cell r="M898" t="str">
            <v>Y</v>
          </cell>
          <cell r="N898" t="str">
            <v/>
          </cell>
          <cell r="O898" t="str">
            <v/>
          </cell>
          <cell r="P898" t="str">
            <v>4</v>
          </cell>
          <cell r="Q898" t="str">
            <v>MNTH</v>
          </cell>
          <cell r="R898" t="str">
            <v>NONE</v>
          </cell>
        </row>
        <row r="899">
          <cell r="B899" t="str">
            <v>4194</v>
          </cell>
          <cell r="C899">
            <v>107</v>
          </cell>
          <cell r="D899" t="str">
            <v>SUPV, AREA FOOD SVCS</v>
          </cell>
          <cell r="E899" t="str">
            <v>EXEMPT</v>
          </cell>
          <cell r="F899" t="str">
            <v>S</v>
          </cell>
          <cell r="G899">
            <v>235</v>
          </cell>
          <cell r="H899">
            <v>1111</v>
          </cell>
          <cell r="I899" t="str">
            <v>0120R</v>
          </cell>
          <cell r="J899" t="str">
            <v>010</v>
          </cell>
          <cell r="K899" t="str">
            <v/>
          </cell>
          <cell r="L899" t="str">
            <v/>
          </cell>
          <cell r="M899" t="str">
            <v>Y</v>
          </cell>
          <cell r="N899" t="str">
            <v/>
          </cell>
          <cell r="O899" t="str">
            <v/>
          </cell>
          <cell r="P899" t="str">
            <v>4</v>
          </cell>
          <cell r="Q899" t="str">
            <v>MNTH</v>
          </cell>
          <cell r="R899" t="str">
            <v>ADMN</v>
          </cell>
        </row>
        <row r="900">
          <cell r="B900" t="str">
            <v>4195</v>
          </cell>
          <cell r="C900">
            <v>382</v>
          </cell>
          <cell r="D900" t="str">
            <v>CAFS COMPUTER SUPPORT TECH</v>
          </cell>
          <cell r="E900" t="str">
            <v>NON-EXEMPT</v>
          </cell>
          <cell r="F900" t="str">
            <v>H</v>
          </cell>
          <cell r="G900">
            <v>237</v>
          </cell>
          <cell r="H900">
            <v>1111</v>
          </cell>
          <cell r="I900" t="str">
            <v>0408</v>
          </cell>
          <cell r="J900" t="str">
            <v>240</v>
          </cell>
          <cell r="K900" t="str">
            <v>8</v>
          </cell>
          <cell r="L900" t="str">
            <v>17</v>
          </cell>
          <cell r="M900" t="str">
            <v>Y</v>
          </cell>
          <cell r="N900" t="str">
            <v/>
          </cell>
          <cell r="O900" t="str">
            <v/>
          </cell>
          <cell r="P900" t="str">
            <v>4</v>
          </cell>
          <cell r="Q900" t="str">
            <v>MNNE</v>
          </cell>
          <cell r="R900" t="str">
            <v>NONE</v>
          </cell>
        </row>
        <row r="901">
          <cell r="B901" t="str">
            <v>4196</v>
          </cell>
          <cell r="C901">
            <v>0</v>
          </cell>
          <cell r="D901" t="str">
            <v>DRIVER, FOOD DELIVERY</v>
          </cell>
          <cell r="E901" t="str">
            <v>NON-EXEMPT</v>
          </cell>
          <cell r="F901" t="str">
            <v>H</v>
          </cell>
          <cell r="G901">
            <v>0</v>
          </cell>
          <cell r="H901">
            <v>1111</v>
          </cell>
          <cell r="I901" t="str">
            <v>0780R</v>
          </cell>
          <cell r="J901" t="str">
            <v>010</v>
          </cell>
          <cell r="K901" t="str">
            <v/>
          </cell>
          <cell r="L901" t="str">
            <v/>
          </cell>
          <cell r="M901" t="str">
            <v>Y</v>
          </cell>
          <cell r="N901" t="str">
            <v/>
          </cell>
          <cell r="O901" t="str">
            <v/>
          </cell>
          <cell r="P901" t="str">
            <v>3</v>
          </cell>
          <cell r="Q901" t="str">
            <v>SMHP</v>
          </cell>
          <cell r="R901" t="str">
            <v>NONE</v>
          </cell>
        </row>
        <row r="902">
          <cell r="B902" t="str">
            <v>4197</v>
          </cell>
          <cell r="C902">
            <v>607</v>
          </cell>
          <cell r="D902" t="str">
            <v>FOOD SERVICE AIDE</v>
          </cell>
          <cell r="E902" t="str">
            <v>NON-EXEMPT</v>
          </cell>
          <cell r="F902" t="str">
            <v>H</v>
          </cell>
          <cell r="G902">
            <v>0</v>
          </cell>
          <cell r="H902">
            <v>1111</v>
          </cell>
          <cell r="I902" t="str">
            <v>0252</v>
          </cell>
          <cell r="J902" t="str">
            <v>050</v>
          </cell>
          <cell r="K902" t="str">
            <v>1</v>
          </cell>
          <cell r="L902" t="str">
            <v>31</v>
          </cell>
          <cell r="M902" t="str">
            <v>Y</v>
          </cell>
          <cell r="N902" t="str">
            <v/>
          </cell>
          <cell r="O902" t="str">
            <v/>
          </cell>
          <cell r="P902" t="str">
            <v>3</v>
          </cell>
          <cell r="Q902" t="str">
            <v>SMHP</v>
          </cell>
          <cell r="R902" t="str">
            <v>FOOD</v>
          </cell>
        </row>
        <row r="903">
          <cell r="B903" t="str">
            <v>4198</v>
          </cell>
          <cell r="C903">
            <v>357</v>
          </cell>
          <cell r="D903" t="str">
            <v>FOOD SERVICE PROGRAM SPEC</v>
          </cell>
          <cell r="E903" t="str">
            <v>NON-EXEMPT</v>
          </cell>
          <cell r="F903" t="str">
            <v>H</v>
          </cell>
          <cell r="G903">
            <v>240</v>
          </cell>
          <cell r="H903">
            <v>1111</v>
          </cell>
          <cell r="I903" t="str">
            <v>0408</v>
          </cell>
          <cell r="J903" t="str">
            <v>240</v>
          </cell>
          <cell r="K903" t="str">
            <v>19</v>
          </cell>
          <cell r="L903" t="str">
            <v>31</v>
          </cell>
          <cell r="M903" t="str">
            <v>Y</v>
          </cell>
          <cell r="N903" t="str">
            <v/>
          </cell>
          <cell r="O903" t="str">
            <v/>
          </cell>
          <cell r="P903" t="str">
            <v>4</v>
          </cell>
          <cell r="Q903" t="str">
            <v>MNNE</v>
          </cell>
          <cell r="R903" t="str">
            <v>NONE</v>
          </cell>
        </row>
        <row r="904">
          <cell r="B904" t="str">
            <v>4199</v>
          </cell>
          <cell r="C904">
            <v>336</v>
          </cell>
          <cell r="D904" t="str">
            <v>TECH, CAFS COMP SUPPPORT</v>
          </cell>
          <cell r="E904" t="str">
            <v>NON-EXEMPT</v>
          </cell>
          <cell r="F904" t="str">
            <v>H</v>
          </cell>
          <cell r="G904">
            <v>217</v>
          </cell>
          <cell r="H904">
            <v>1111</v>
          </cell>
          <cell r="I904" t="str">
            <v>0403</v>
          </cell>
          <cell r="J904" t="str">
            <v>225</v>
          </cell>
          <cell r="K904" t="str">
            <v>8</v>
          </cell>
          <cell r="L904" t="str">
            <v>23</v>
          </cell>
          <cell r="M904" t="str">
            <v>Y</v>
          </cell>
          <cell r="N904" t="str">
            <v/>
          </cell>
          <cell r="O904" t="str">
            <v/>
          </cell>
          <cell r="P904" t="str">
            <v>4</v>
          </cell>
          <cell r="Q904" t="str">
            <v>MNNE</v>
          </cell>
          <cell r="R904" t="str">
            <v>NONE</v>
          </cell>
        </row>
        <row r="905">
          <cell r="B905" t="str">
            <v>4200</v>
          </cell>
          <cell r="C905">
            <v>615</v>
          </cell>
          <cell r="D905" t="str">
            <v>CONCESSION MANAGER</v>
          </cell>
          <cell r="E905" t="str">
            <v>NON-EXEMPT</v>
          </cell>
          <cell r="F905" t="str">
            <v>H</v>
          </cell>
          <cell r="G905">
            <v>0</v>
          </cell>
          <cell r="H905">
            <v>1111</v>
          </cell>
          <cell r="I905" t="str">
            <v>HOFFSTEP</v>
          </cell>
          <cell r="J905" t="str">
            <v>OFF</v>
          </cell>
          <cell r="K905" t="str">
            <v/>
          </cell>
          <cell r="L905" t="str">
            <v/>
          </cell>
          <cell r="M905" t="str">
            <v>Y</v>
          </cell>
          <cell r="N905" t="str">
            <v/>
          </cell>
          <cell r="O905" t="str">
            <v/>
          </cell>
          <cell r="P905" t="str">
            <v>3</v>
          </cell>
          <cell r="Q905" t="str">
            <v>SMHP</v>
          </cell>
          <cell r="R905" t="str">
            <v>FOOD</v>
          </cell>
        </row>
        <row r="906">
          <cell r="B906" t="str">
            <v>4202</v>
          </cell>
          <cell r="C906">
            <v>615</v>
          </cell>
          <cell r="D906" t="str">
            <v>CONCESSION ASST MANAGER</v>
          </cell>
          <cell r="E906" t="str">
            <v>NON-EXEMPT</v>
          </cell>
          <cell r="F906" t="str">
            <v>H</v>
          </cell>
          <cell r="G906">
            <v>0</v>
          </cell>
          <cell r="H906">
            <v>1111</v>
          </cell>
          <cell r="I906" t="str">
            <v>HOFFSTEP</v>
          </cell>
          <cell r="J906" t="str">
            <v>OFF</v>
          </cell>
          <cell r="K906" t="str">
            <v/>
          </cell>
          <cell r="L906" t="str">
            <v/>
          </cell>
          <cell r="M906" t="str">
            <v>Y</v>
          </cell>
          <cell r="N906" t="str">
            <v/>
          </cell>
          <cell r="O906" t="str">
            <v/>
          </cell>
          <cell r="P906" t="str">
            <v>3</v>
          </cell>
          <cell r="Q906" t="str">
            <v>SMHP</v>
          </cell>
          <cell r="R906" t="str">
            <v>FOOD</v>
          </cell>
        </row>
        <row r="907">
          <cell r="B907" t="str">
            <v>4204</v>
          </cell>
          <cell r="C907">
            <v>607</v>
          </cell>
          <cell r="D907" t="str">
            <v>CONCESSION CASHIER</v>
          </cell>
          <cell r="E907" t="str">
            <v>NON-EXEMPT</v>
          </cell>
          <cell r="F907" t="str">
            <v>H</v>
          </cell>
          <cell r="G907">
            <v>0</v>
          </cell>
          <cell r="H907">
            <v>1111</v>
          </cell>
          <cell r="I907" t="str">
            <v>HOFFSTEP</v>
          </cell>
          <cell r="J907" t="str">
            <v>OFF</v>
          </cell>
          <cell r="K907" t="str">
            <v/>
          </cell>
          <cell r="L907" t="str">
            <v/>
          </cell>
          <cell r="M907" t="str">
            <v>Y</v>
          </cell>
          <cell r="N907" t="str">
            <v/>
          </cell>
          <cell r="O907" t="str">
            <v/>
          </cell>
          <cell r="P907" t="str">
            <v>3</v>
          </cell>
          <cell r="Q907" t="str">
            <v>SMHP</v>
          </cell>
          <cell r="R907" t="str">
            <v>FOOD</v>
          </cell>
        </row>
        <row r="908">
          <cell r="B908" t="str">
            <v>4206</v>
          </cell>
          <cell r="C908">
            <v>607</v>
          </cell>
          <cell r="D908" t="str">
            <v>CONCESSION WORKER</v>
          </cell>
          <cell r="E908" t="str">
            <v>NON-EXEMPT</v>
          </cell>
          <cell r="F908" t="str">
            <v>H</v>
          </cell>
          <cell r="G908">
            <v>0</v>
          </cell>
          <cell r="H908">
            <v>1111</v>
          </cell>
          <cell r="I908" t="str">
            <v>HOFFSTEP</v>
          </cell>
          <cell r="J908" t="str">
            <v>OFF</v>
          </cell>
          <cell r="K908" t="str">
            <v/>
          </cell>
          <cell r="L908" t="str">
            <v/>
          </cell>
          <cell r="M908" t="str">
            <v>Y</v>
          </cell>
          <cell r="N908" t="str">
            <v/>
          </cell>
          <cell r="O908" t="str">
            <v/>
          </cell>
          <cell r="P908" t="str">
            <v>3</v>
          </cell>
          <cell r="Q908" t="str">
            <v>SMHP</v>
          </cell>
          <cell r="R908" t="str">
            <v>FOOD</v>
          </cell>
        </row>
        <row r="909">
          <cell r="B909" t="str">
            <v>4500</v>
          </cell>
          <cell r="C909">
            <v>632</v>
          </cell>
          <cell r="D909" t="str">
            <v>MGMT TRAINEE/INTERN I</v>
          </cell>
          <cell r="E909" t="str">
            <v>NON-EXEMPT</v>
          </cell>
          <cell r="F909" t="str">
            <v>H</v>
          </cell>
          <cell r="G909">
            <v>0</v>
          </cell>
          <cell r="H909">
            <v>1111</v>
          </cell>
          <cell r="I909" t="str">
            <v>0300</v>
          </cell>
          <cell r="J909" t="str">
            <v>010</v>
          </cell>
          <cell r="K909" t="str">
            <v>1</v>
          </cell>
          <cell r="L909" t="str">
            <v>15</v>
          </cell>
          <cell r="M909" t="str">
            <v>Y</v>
          </cell>
          <cell r="N909" t="str">
            <v/>
          </cell>
          <cell r="O909" t="str">
            <v/>
          </cell>
          <cell r="P909" t="str">
            <v>4</v>
          </cell>
          <cell r="Q909" t="str">
            <v>MNNE</v>
          </cell>
          <cell r="R909" t="str">
            <v>NONE</v>
          </cell>
        </row>
        <row r="910">
          <cell r="B910" t="str">
            <v>4502</v>
          </cell>
          <cell r="C910">
            <v>632</v>
          </cell>
          <cell r="D910" t="str">
            <v>MGMT TRAINEE/INTERN II</v>
          </cell>
          <cell r="E910" t="str">
            <v>NON-EXEMPT</v>
          </cell>
          <cell r="F910" t="str">
            <v>H</v>
          </cell>
          <cell r="G910">
            <v>0</v>
          </cell>
          <cell r="H910">
            <v>1111</v>
          </cell>
          <cell r="I910" t="str">
            <v>0300</v>
          </cell>
          <cell r="J910" t="str">
            <v>010</v>
          </cell>
          <cell r="K910" t="str">
            <v>11</v>
          </cell>
          <cell r="L910" t="str">
            <v>21</v>
          </cell>
          <cell r="M910" t="str">
            <v>Y</v>
          </cell>
          <cell r="N910" t="str">
            <v/>
          </cell>
          <cell r="O910" t="str">
            <v/>
          </cell>
          <cell r="P910" t="str">
            <v>4</v>
          </cell>
          <cell r="Q910" t="str">
            <v>MNNE</v>
          </cell>
          <cell r="R910" t="str">
            <v>NONE</v>
          </cell>
        </row>
        <row r="911">
          <cell r="B911" t="str">
            <v>4504</v>
          </cell>
          <cell r="C911">
            <v>632</v>
          </cell>
          <cell r="D911" t="str">
            <v>MGMT TRAINEE/INTERN III</v>
          </cell>
          <cell r="E911" t="str">
            <v>NON-EXEMPT</v>
          </cell>
          <cell r="F911" t="str">
            <v>H</v>
          </cell>
          <cell r="G911">
            <v>0</v>
          </cell>
          <cell r="H911">
            <v>1111</v>
          </cell>
          <cell r="I911" t="str">
            <v>0300</v>
          </cell>
          <cell r="J911" t="str">
            <v>010</v>
          </cell>
          <cell r="K911" t="str">
            <v>14</v>
          </cell>
          <cell r="L911" t="str">
            <v>24</v>
          </cell>
          <cell r="M911" t="str">
            <v>Y</v>
          </cell>
          <cell r="N911" t="str">
            <v/>
          </cell>
          <cell r="O911" t="str">
            <v/>
          </cell>
          <cell r="P911" t="str">
            <v>4</v>
          </cell>
          <cell r="Q911" t="str">
            <v>MNNE</v>
          </cell>
          <cell r="R911" t="str">
            <v>NONE</v>
          </cell>
        </row>
        <row r="912">
          <cell r="B912" t="str">
            <v>4900</v>
          </cell>
          <cell r="C912">
            <v>620</v>
          </cell>
          <cell r="D912" t="str">
            <v>L1 PUMP/AIR COMPRESS TECH</v>
          </cell>
          <cell r="E912" t="str">
            <v>NON-EXEMPT</v>
          </cell>
          <cell r="F912" t="str">
            <v>H</v>
          </cell>
          <cell r="G912">
            <v>245</v>
          </cell>
          <cell r="H912">
            <v>1111</v>
          </cell>
          <cell r="I912" t="str">
            <v>0815</v>
          </cell>
          <cell r="J912" t="str">
            <v>245</v>
          </cell>
          <cell r="K912" t="str">
            <v>9</v>
          </cell>
          <cell r="L912" t="str">
            <v>14</v>
          </cell>
          <cell r="M912" t="str">
            <v>Y</v>
          </cell>
          <cell r="N912" t="str">
            <v/>
          </cell>
          <cell r="O912" t="str">
            <v/>
          </cell>
          <cell r="P912" t="str">
            <v>4</v>
          </cell>
          <cell r="Q912" t="str">
            <v>MNNE</v>
          </cell>
          <cell r="R912" t="str">
            <v>GRND</v>
          </cell>
        </row>
        <row r="913">
          <cell r="B913" t="str">
            <v>4901</v>
          </cell>
          <cell r="C913">
            <v>612</v>
          </cell>
          <cell r="D913" t="str">
            <v>L1 PREVENT MTCE TECH - AM</v>
          </cell>
          <cell r="E913" t="str">
            <v>NON-EXEMPT</v>
          </cell>
          <cell r="F913" t="str">
            <v>H</v>
          </cell>
          <cell r="G913">
            <v>245</v>
          </cell>
          <cell r="H913">
            <v>1111</v>
          </cell>
          <cell r="I913" t="str">
            <v>0815</v>
          </cell>
          <cell r="J913" t="str">
            <v>245</v>
          </cell>
          <cell r="K913" t="str">
            <v>10</v>
          </cell>
          <cell r="L913" t="str">
            <v>15</v>
          </cell>
          <cell r="M913" t="str">
            <v>Y</v>
          </cell>
          <cell r="N913" t="str">
            <v/>
          </cell>
          <cell r="O913" t="str">
            <v/>
          </cell>
          <cell r="P913" t="str">
            <v>4</v>
          </cell>
          <cell r="Q913" t="str">
            <v>MNNE</v>
          </cell>
          <cell r="R913" t="str">
            <v>GRND</v>
          </cell>
        </row>
        <row r="914">
          <cell r="B914" t="str">
            <v>4902</v>
          </cell>
          <cell r="C914">
            <v>620</v>
          </cell>
          <cell r="D914" t="str">
            <v>L1 STEAM/HYDRONIC SYS TECH</v>
          </cell>
          <cell r="E914" t="str">
            <v>NON-EXEMPT</v>
          </cell>
          <cell r="F914" t="str">
            <v>H</v>
          </cell>
          <cell r="G914">
            <v>245</v>
          </cell>
          <cell r="H914">
            <v>1111</v>
          </cell>
          <cell r="I914" t="str">
            <v>0815</v>
          </cell>
          <cell r="J914" t="str">
            <v>245</v>
          </cell>
          <cell r="K914" t="str">
            <v>12</v>
          </cell>
          <cell r="L914" t="str">
            <v>15</v>
          </cell>
          <cell r="M914" t="str">
            <v>Y</v>
          </cell>
          <cell r="N914" t="str">
            <v/>
          </cell>
          <cell r="O914" t="str">
            <v/>
          </cell>
          <cell r="P914" t="str">
            <v>4</v>
          </cell>
          <cell r="Q914" t="str">
            <v>MNNE</v>
          </cell>
          <cell r="R914" t="str">
            <v>GRND</v>
          </cell>
        </row>
        <row r="915">
          <cell r="B915" t="str">
            <v>4903</v>
          </cell>
          <cell r="C915">
            <v>612</v>
          </cell>
          <cell r="D915" t="str">
            <v>L1 PREVENT MTCE TECH - PM</v>
          </cell>
          <cell r="E915" t="str">
            <v>NON-EXEMPT</v>
          </cell>
          <cell r="F915" t="str">
            <v>H</v>
          </cell>
          <cell r="G915">
            <v>245</v>
          </cell>
          <cell r="H915">
            <v>1111</v>
          </cell>
          <cell r="I915" t="str">
            <v>0816</v>
          </cell>
          <cell r="J915" t="str">
            <v>245</v>
          </cell>
          <cell r="K915" t="str">
            <v>10</v>
          </cell>
          <cell r="L915" t="str">
            <v>15</v>
          </cell>
          <cell r="M915" t="str">
            <v>Y</v>
          </cell>
          <cell r="N915" t="str">
            <v/>
          </cell>
          <cell r="O915" t="str">
            <v/>
          </cell>
          <cell r="P915" t="str">
            <v>4</v>
          </cell>
          <cell r="Q915" t="str">
            <v>MNNE</v>
          </cell>
          <cell r="R915" t="str">
            <v>GRND</v>
          </cell>
        </row>
        <row r="916">
          <cell r="B916" t="str">
            <v>4904</v>
          </cell>
          <cell r="C916">
            <v>620</v>
          </cell>
          <cell r="D916" t="str">
            <v>L1 REFRIGERATION-A/C TECH</v>
          </cell>
          <cell r="E916" t="str">
            <v>NON-EXEMPT</v>
          </cell>
          <cell r="F916" t="str">
            <v>H</v>
          </cell>
          <cell r="G916">
            <v>245</v>
          </cell>
          <cell r="H916">
            <v>1111</v>
          </cell>
          <cell r="I916" t="str">
            <v>0815</v>
          </cell>
          <cell r="J916" t="str">
            <v>245</v>
          </cell>
          <cell r="K916" t="str">
            <v>12</v>
          </cell>
          <cell r="L916" t="str">
            <v>15</v>
          </cell>
          <cell r="M916" t="str">
            <v>Y</v>
          </cell>
          <cell r="N916" t="str">
            <v/>
          </cell>
          <cell r="O916" t="str">
            <v/>
          </cell>
          <cell r="P916" t="str">
            <v>4</v>
          </cell>
          <cell r="Q916" t="str">
            <v>MNNE</v>
          </cell>
          <cell r="R916" t="str">
            <v>GRND</v>
          </cell>
        </row>
        <row r="917">
          <cell r="B917" t="str">
            <v>4906</v>
          </cell>
          <cell r="C917">
            <v>620</v>
          </cell>
          <cell r="D917" t="str">
            <v>L1 CONTROLS TECH</v>
          </cell>
          <cell r="E917" t="str">
            <v>NON-EXEMPT</v>
          </cell>
          <cell r="F917" t="str">
            <v>H</v>
          </cell>
          <cell r="G917">
            <v>245</v>
          </cell>
          <cell r="H917">
            <v>1111</v>
          </cell>
          <cell r="I917" t="str">
            <v>0815</v>
          </cell>
          <cell r="J917" t="str">
            <v>245</v>
          </cell>
          <cell r="K917" t="str">
            <v>12</v>
          </cell>
          <cell r="L917" t="str">
            <v>15</v>
          </cell>
          <cell r="M917" t="str">
            <v>Y</v>
          </cell>
          <cell r="N917" t="str">
            <v/>
          </cell>
          <cell r="O917" t="str">
            <v/>
          </cell>
          <cell r="P917" t="str">
            <v>4</v>
          </cell>
          <cell r="Q917" t="str">
            <v>MNNE</v>
          </cell>
          <cell r="R917" t="str">
            <v>GRND</v>
          </cell>
        </row>
        <row r="918">
          <cell r="B918" t="str">
            <v>4908</v>
          </cell>
          <cell r="C918">
            <v>620</v>
          </cell>
          <cell r="D918" t="str">
            <v>L1 BOILER/COMBUSTION TECH</v>
          </cell>
          <cell r="E918" t="str">
            <v>NON-EXEMPT</v>
          </cell>
          <cell r="F918" t="str">
            <v>H</v>
          </cell>
          <cell r="G918">
            <v>245</v>
          </cell>
          <cell r="H918">
            <v>1111</v>
          </cell>
          <cell r="I918" t="str">
            <v>0815</v>
          </cell>
          <cell r="J918" t="str">
            <v>245</v>
          </cell>
          <cell r="K918" t="str">
            <v>12</v>
          </cell>
          <cell r="L918" t="str">
            <v>15</v>
          </cell>
          <cell r="M918" t="str">
            <v>Y</v>
          </cell>
          <cell r="N918" t="str">
            <v/>
          </cell>
          <cell r="O918" t="str">
            <v/>
          </cell>
          <cell r="P918" t="str">
            <v>4</v>
          </cell>
          <cell r="Q918" t="str">
            <v>MNNE</v>
          </cell>
          <cell r="R918" t="str">
            <v>GRND</v>
          </cell>
        </row>
        <row r="919">
          <cell r="B919" t="str">
            <v>4910</v>
          </cell>
          <cell r="C919">
            <v>620</v>
          </cell>
          <cell r="D919" t="str">
            <v>L1 FIRE SUPPRESSION TECH</v>
          </cell>
          <cell r="E919" t="str">
            <v>NON-EXEMPT</v>
          </cell>
          <cell r="F919" t="str">
            <v>H</v>
          </cell>
          <cell r="G919">
            <v>245</v>
          </cell>
          <cell r="H919">
            <v>1111</v>
          </cell>
          <cell r="I919" t="str">
            <v>0815</v>
          </cell>
          <cell r="J919" t="str">
            <v>245</v>
          </cell>
          <cell r="K919" t="str">
            <v>12</v>
          </cell>
          <cell r="L919" t="str">
            <v>15</v>
          </cell>
          <cell r="M919" t="str">
            <v>Y</v>
          </cell>
          <cell r="N919" t="str">
            <v/>
          </cell>
          <cell r="O919" t="str">
            <v/>
          </cell>
          <cell r="P919" t="str">
            <v>4</v>
          </cell>
          <cell r="Q919" t="str">
            <v>MNNE</v>
          </cell>
          <cell r="R919" t="str">
            <v>GRND</v>
          </cell>
        </row>
        <row r="920">
          <cell r="B920" t="str">
            <v>4912</v>
          </cell>
          <cell r="C920">
            <v>620</v>
          </cell>
          <cell r="D920" t="str">
            <v>L1 CHILLER/ABSORBER TECH</v>
          </cell>
          <cell r="E920" t="str">
            <v>NON-EXEMPT</v>
          </cell>
          <cell r="F920" t="str">
            <v>H</v>
          </cell>
          <cell r="G920">
            <v>245</v>
          </cell>
          <cell r="H920">
            <v>1111</v>
          </cell>
          <cell r="I920" t="str">
            <v>0815</v>
          </cell>
          <cell r="J920" t="str">
            <v>245</v>
          </cell>
          <cell r="K920" t="str">
            <v>12</v>
          </cell>
          <cell r="L920" t="str">
            <v>15</v>
          </cell>
          <cell r="M920" t="str">
            <v>Y</v>
          </cell>
          <cell r="N920" t="str">
            <v/>
          </cell>
          <cell r="O920" t="str">
            <v/>
          </cell>
          <cell r="P920" t="str">
            <v>4</v>
          </cell>
          <cell r="Q920" t="str">
            <v>MNNE</v>
          </cell>
          <cell r="R920" t="str">
            <v>GRND</v>
          </cell>
        </row>
        <row r="921">
          <cell r="B921" t="str">
            <v>4916</v>
          </cell>
          <cell r="C921">
            <v>623</v>
          </cell>
          <cell r="D921" t="str">
            <v>L1 SHEET METAL TECH</v>
          </cell>
          <cell r="E921" t="str">
            <v>NON-EXEMPT</v>
          </cell>
          <cell r="F921" t="str">
            <v>H</v>
          </cell>
          <cell r="G921">
            <v>245</v>
          </cell>
          <cell r="H921">
            <v>1111</v>
          </cell>
          <cell r="I921" t="str">
            <v>0815</v>
          </cell>
          <cell r="J921" t="str">
            <v>245</v>
          </cell>
          <cell r="K921" t="str">
            <v>12</v>
          </cell>
          <cell r="L921" t="str">
            <v>15</v>
          </cell>
          <cell r="M921" t="str">
            <v>Y</v>
          </cell>
          <cell r="N921" t="str">
            <v/>
          </cell>
          <cell r="O921" t="str">
            <v/>
          </cell>
          <cell r="P921" t="str">
            <v>4</v>
          </cell>
          <cell r="Q921" t="str">
            <v>MNNE</v>
          </cell>
          <cell r="R921" t="str">
            <v>GRND</v>
          </cell>
        </row>
        <row r="922">
          <cell r="B922" t="str">
            <v>4918</v>
          </cell>
          <cell r="C922">
            <v>623</v>
          </cell>
          <cell r="D922" t="str">
            <v>L1 MILLWRIGHT</v>
          </cell>
          <cell r="E922" t="str">
            <v>NON-EXEMPT</v>
          </cell>
          <cell r="F922" t="str">
            <v>H</v>
          </cell>
          <cell r="G922">
            <v>245</v>
          </cell>
          <cell r="H922">
            <v>1111</v>
          </cell>
          <cell r="I922" t="str">
            <v>0815</v>
          </cell>
          <cell r="J922" t="str">
            <v>245</v>
          </cell>
          <cell r="K922" t="str">
            <v>10</v>
          </cell>
          <cell r="L922" t="str">
            <v>15</v>
          </cell>
          <cell r="M922" t="str">
            <v>Y</v>
          </cell>
          <cell r="N922" t="str">
            <v/>
          </cell>
          <cell r="O922" t="str">
            <v/>
          </cell>
          <cell r="P922" t="str">
            <v>4</v>
          </cell>
          <cell r="Q922" t="str">
            <v>MNNE</v>
          </cell>
          <cell r="R922" t="str">
            <v>GRND</v>
          </cell>
        </row>
        <row r="923">
          <cell r="B923" t="str">
            <v>4920</v>
          </cell>
          <cell r="C923">
            <v>623</v>
          </cell>
          <cell r="D923" t="str">
            <v>L1 IRON WORKER</v>
          </cell>
          <cell r="E923" t="str">
            <v>NON-EXEMPT</v>
          </cell>
          <cell r="F923" t="str">
            <v>H</v>
          </cell>
          <cell r="G923">
            <v>245</v>
          </cell>
          <cell r="H923">
            <v>1111</v>
          </cell>
          <cell r="I923" t="str">
            <v>0815</v>
          </cell>
          <cell r="J923" t="str">
            <v>245</v>
          </cell>
          <cell r="K923" t="str">
            <v>10</v>
          </cell>
          <cell r="L923" t="str">
            <v>15</v>
          </cell>
          <cell r="M923" t="str">
            <v>Y</v>
          </cell>
          <cell r="N923" t="str">
            <v/>
          </cell>
          <cell r="O923" t="str">
            <v/>
          </cell>
          <cell r="P923" t="str">
            <v>4</v>
          </cell>
          <cell r="Q923" t="str">
            <v>MNNE</v>
          </cell>
          <cell r="R923" t="str">
            <v>GRND</v>
          </cell>
        </row>
        <row r="924">
          <cell r="B924" t="str">
            <v>4922</v>
          </cell>
          <cell r="C924">
            <v>623</v>
          </cell>
          <cell r="D924" t="str">
            <v>L1 PIANO TUNER</v>
          </cell>
          <cell r="E924" t="str">
            <v>NON-EXEMPT</v>
          </cell>
          <cell r="F924" t="str">
            <v>H</v>
          </cell>
          <cell r="G924">
            <v>245</v>
          </cell>
          <cell r="H924">
            <v>1111</v>
          </cell>
          <cell r="I924" t="str">
            <v>0815</v>
          </cell>
          <cell r="J924" t="str">
            <v>245</v>
          </cell>
          <cell r="K924" t="str">
            <v>10</v>
          </cell>
          <cell r="L924" t="str">
            <v>15</v>
          </cell>
          <cell r="M924" t="str">
            <v>Y</v>
          </cell>
          <cell r="N924" t="str">
            <v/>
          </cell>
          <cell r="O924" t="str">
            <v/>
          </cell>
          <cell r="P924" t="str">
            <v>4</v>
          </cell>
          <cell r="Q924" t="str">
            <v>MNNE</v>
          </cell>
          <cell r="R924" t="str">
            <v>GRND</v>
          </cell>
        </row>
        <row r="925">
          <cell r="B925" t="str">
            <v>4924</v>
          </cell>
          <cell r="C925">
            <v>623</v>
          </cell>
          <cell r="D925" t="str">
            <v>L1 METALWKS/FIRE EXTG TECH</v>
          </cell>
          <cell r="E925" t="str">
            <v>NON-EXEMPT</v>
          </cell>
          <cell r="F925" t="str">
            <v>H</v>
          </cell>
          <cell r="G925">
            <v>245</v>
          </cell>
          <cell r="H925">
            <v>1111</v>
          </cell>
          <cell r="I925" t="str">
            <v>0815</v>
          </cell>
          <cell r="J925" t="str">
            <v>245</v>
          </cell>
          <cell r="K925" t="str">
            <v>9</v>
          </cell>
          <cell r="L925" t="str">
            <v>14</v>
          </cell>
          <cell r="M925" t="str">
            <v>Y</v>
          </cell>
          <cell r="N925" t="str">
            <v/>
          </cell>
          <cell r="O925" t="str">
            <v/>
          </cell>
          <cell r="P925" t="str">
            <v>4</v>
          </cell>
          <cell r="Q925" t="str">
            <v>MNNE</v>
          </cell>
          <cell r="R925" t="str">
            <v>GRND</v>
          </cell>
        </row>
        <row r="926">
          <cell r="B926" t="str">
            <v>4930</v>
          </cell>
          <cell r="C926">
            <v>626</v>
          </cell>
          <cell r="D926" t="str">
            <v>L1 BCKFLW PREV/IRRIG TECH</v>
          </cell>
          <cell r="E926" t="str">
            <v>NON-EXEMPT</v>
          </cell>
          <cell r="F926" t="str">
            <v>H</v>
          </cell>
          <cell r="G926">
            <v>245</v>
          </cell>
          <cell r="H926">
            <v>1111</v>
          </cell>
          <cell r="I926" t="str">
            <v>0815</v>
          </cell>
          <cell r="J926" t="str">
            <v>245</v>
          </cell>
          <cell r="K926" t="str">
            <v>9</v>
          </cell>
          <cell r="L926" t="str">
            <v>14</v>
          </cell>
          <cell r="M926" t="str">
            <v>Y</v>
          </cell>
          <cell r="N926" t="str">
            <v/>
          </cell>
          <cell r="O926" t="str">
            <v/>
          </cell>
          <cell r="P926" t="str">
            <v>4</v>
          </cell>
          <cell r="Q926" t="str">
            <v>MNNE</v>
          </cell>
          <cell r="R926" t="str">
            <v>GRND</v>
          </cell>
        </row>
        <row r="927">
          <cell r="B927" t="str">
            <v>4932</v>
          </cell>
          <cell r="C927">
            <v>626</v>
          </cell>
          <cell r="D927" t="str">
            <v>L1 DRAIN CLEANING TECH</v>
          </cell>
          <cell r="E927" t="str">
            <v>NON-EXEMPT</v>
          </cell>
          <cell r="F927" t="str">
            <v>H</v>
          </cell>
          <cell r="G927">
            <v>245</v>
          </cell>
          <cell r="H927">
            <v>1111</v>
          </cell>
          <cell r="I927" t="str">
            <v>0815</v>
          </cell>
          <cell r="J927" t="str">
            <v>245</v>
          </cell>
          <cell r="K927" t="str">
            <v>9</v>
          </cell>
          <cell r="L927" t="str">
            <v>14</v>
          </cell>
          <cell r="M927" t="str">
            <v>Y</v>
          </cell>
          <cell r="N927" t="str">
            <v/>
          </cell>
          <cell r="O927" t="str">
            <v/>
          </cell>
          <cell r="P927" t="str">
            <v>4</v>
          </cell>
          <cell r="Q927" t="str">
            <v>MNNE</v>
          </cell>
          <cell r="R927" t="str">
            <v>GRND</v>
          </cell>
        </row>
        <row r="928">
          <cell r="B928" t="str">
            <v>4934</v>
          </cell>
          <cell r="C928">
            <v>626</v>
          </cell>
          <cell r="D928" t="str">
            <v>L1 POOL OPERATION TECH</v>
          </cell>
          <cell r="E928" t="str">
            <v>NON-EXEMPT</v>
          </cell>
          <cell r="F928" t="str">
            <v>H</v>
          </cell>
          <cell r="G928">
            <v>245</v>
          </cell>
          <cell r="H928">
            <v>1111</v>
          </cell>
          <cell r="I928" t="str">
            <v>0815</v>
          </cell>
          <cell r="J928" t="str">
            <v>245</v>
          </cell>
          <cell r="K928" t="str">
            <v>9</v>
          </cell>
          <cell r="L928" t="str">
            <v>14</v>
          </cell>
          <cell r="M928" t="str">
            <v>Y</v>
          </cell>
          <cell r="N928" t="str">
            <v/>
          </cell>
          <cell r="O928" t="str">
            <v/>
          </cell>
          <cell r="P928" t="str">
            <v>4</v>
          </cell>
          <cell r="Q928" t="str">
            <v>MNNE</v>
          </cell>
          <cell r="R928" t="str">
            <v>GRND</v>
          </cell>
        </row>
        <row r="929">
          <cell r="B929" t="str">
            <v>4936</v>
          </cell>
          <cell r="C929">
            <v>626</v>
          </cell>
          <cell r="D929" t="str">
            <v>L1 PLUMBER</v>
          </cell>
          <cell r="E929" t="str">
            <v>NON-EXEMPT</v>
          </cell>
          <cell r="F929" t="str">
            <v>H</v>
          </cell>
          <cell r="G929">
            <v>245</v>
          </cell>
          <cell r="H929">
            <v>1111</v>
          </cell>
          <cell r="I929" t="str">
            <v>0815</v>
          </cell>
          <cell r="J929" t="str">
            <v>245</v>
          </cell>
          <cell r="K929" t="str">
            <v>12</v>
          </cell>
          <cell r="L929" t="str">
            <v>15</v>
          </cell>
          <cell r="M929" t="str">
            <v>Y</v>
          </cell>
          <cell r="N929" t="str">
            <v/>
          </cell>
          <cell r="O929" t="str">
            <v/>
          </cell>
          <cell r="P929" t="str">
            <v>4</v>
          </cell>
          <cell r="Q929" t="str">
            <v>MNNE</v>
          </cell>
          <cell r="R929" t="str">
            <v>GRND</v>
          </cell>
        </row>
        <row r="930">
          <cell r="B930" t="str">
            <v>4942</v>
          </cell>
          <cell r="C930">
            <v>623</v>
          </cell>
          <cell r="D930" t="str">
            <v>L1 ROOFER</v>
          </cell>
          <cell r="E930" t="str">
            <v>NON-EXEMPT</v>
          </cell>
          <cell r="F930" t="str">
            <v>H</v>
          </cell>
          <cell r="G930">
            <v>245</v>
          </cell>
          <cell r="H930">
            <v>1111</v>
          </cell>
          <cell r="I930" t="str">
            <v>0815</v>
          </cell>
          <cell r="J930" t="str">
            <v>245</v>
          </cell>
          <cell r="K930" t="str">
            <v>9</v>
          </cell>
          <cell r="L930" t="str">
            <v>14</v>
          </cell>
          <cell r="M930" t="str">
            <v>Y</v>
          </cell>
          <cell r="N930" t="str">
            <v/>
          </cell>
          <cell r="O930" t="str">
            <v/>
          </cell>
          <cell r="P930" t="str">
            <v>4</v>
          </cell>
          <cell r="Q930" t="str">
            <v>MNNE</v>
          </cell>
          <cell r="R930" t="str">
            <v>GRND</v>
          </cell>
        </row>
        <row r="931">
          <cell r="B931" t="str">
            <v>4944</v>
          </cell>
          <cell r="C931">
            <v>624</v>
          </cell>
          <cell r="D931" t="str">
            <v>L1 PAINTER</v>
          </cell>
          <cell r="E931" t="str">
            <v>NON-EXEMPT</v>
          </cell>
          <cell r="F931" t="str">
            <v>H</v>
          </cell>
          <cell r="G931">
            <v>245</v>
          </cell>
          <cell r="H931">
            <v>1111</v>
          </cell>
          <cell r="I931" t="str">
            <v>0815</v>
          </cell>
          <cell r="J931" t="str">
            <v>245</v>
          </cell>
          <cell r="K931" t="str">
            <v>10</v>
          </cell>
          <cell r="L931" t="str">
            <v>15</v>
          </cell>
          <cell r="M931" t="str">
            <v>Y</v>
          </cell>
          <cell r="N931" t="str">
            <v/>
          </cell>
          <cell r="O931" t="str">
            <v/>
          </cell>
          <cell r="P931" t="str">
            <v>4</v>
          </cell>
          <cell r="Q931" t="str">
            <v>MNNE</v>
          </cell>
          <cell r="R931" t="str">
            <v>GRND</v>
          </cell>
        </row>
        <row r="932">
          <cell r="B932" t="str">
            <v>4945</v>
          </cell>
          <cell r="C932">
            <v>624</v>
          </cell>
          <cell r="D932" t="str">
            <v>L1 PROTECTVE COATINGS TECH</v>
          </cell>
          <cell r="E932" t="str">
            <v>NON-EXEMPT</v>
          </cell>
          <cell r="F932" t="str">
            <v>H</v>
          </cell>
          <cell r="G932">
            <v>245</v>
          </cell>
          <cell r="H932">
            <v>1111</v>
          </cell>
          <cell r="I932" t="str">
            <v>0815</v>
          </cell>
          <cell r="J932" t="str">
            <v>245</v>
          </cell>
          <cell r="K932" t="str">
            <v>9</v>
          </cell>
          <cell r="L932" t="str">
            <v>14</v>
          </cell>
          <cell r="M932" t="str">
            <v>Y</v>
          </cell>
          <cell r="N932" t="str">
            <v/>
          </cell>
          <cell r="O932" t="str">
            <v/>
          </cell>
          <cell r="P932" t="str">
            <v>4</v>
          </cell>
          <cell r="Q932" t="str">
            <v>MNNE</v>
          </cell>
          <cell r="R932" t="str">
            <v>GRND</v>
          </cell>
        </row>
        <row r="933">
          <cell r="B933" t="str">
            <v>4946</v>
          </cell>
          <cell r="C933">
            <v>623</v>
          </cell>
          <cell r="D933" t="str">
            <v>L1 PLASTERER/INSULATOR</v>
          </cell>
          <cell r="E933" t="str">
            <v>NON-EXEMPT</v>
          </cell>
          <cell r="F933" t="str">
            <v>H</v>
          </cell>
          <cell r="G933">
            <v>245</v>
          </cell>
          <cell r="H933">
            <v>1111</v>
          </cell>
          <cell r="I933" t="str">
            <v>0815</v>
          </cell>
          <cell r="J933" t="str">
            <v>245</v>
          </cell>
          <cell r="K933" t="str">
            <v>10</v>
          </cell>
          <cell r="L933" t="str">
            <v>15</v>
          </cell>
          <cell r="M933" t="str">
            <v>Y</v>
          </cell>
          <cell r="N933" t="str">
            <v/>
          </cell>
          <cell r="O933" t="str">
            <v/>
          </cell>
          <cell r="P933" t="str">
            <v>4</v>
          </cell>
          <cell r="Q933" t="str">
            <v>MNNE</v>
          </cell>
          <cell r="R933" t="str">
            <v>GRND</v>
          </cell>
        </row>
        <row r="934">
          <cell r="B934" t="str">
            <v>4948</v>
          </cell>
          <cell r="C934">
            <v>623</v>
          </cell>
          <cell r="D934" t="str">
            <v>L1 COMPUTER GRAPHIC ARTIST</v>
          </cell>
          <cell r="E934" t="str">
            <v>NON-EXEMPT</v>
          </cell>
          <cell r="F934" t="str">
            <v>H</v>
          </cell>
          <cell r="G934">
            <v>245</v>
          </cell>
          <cell r="H934">
            <v>1111</v>
          </cell>
          <cell r="I934" t="str">
            <v>0815</v>
          </cell>
          <cell r="J934" t="str">
            <v>245</v>
          </cell>
          <cell r="K934" t="str">
            <v>10</v>
          </cell>
          <cell r="L934" t="str">
            <v>15</v>
          </cell>
          <cell r="M934" t="str">
            <v>Y</v>
          </cell>
          <cell r="N934" t="str">
            <v/>
          </cell>
          <cell r="O934" t="str">
            <v/>
          </cell>
          <cell r="P934" t="str">
            <v>4</v>
          </cell>
          <cell r="Q934" t="str">
            <v>MNNE</v>
          </cell>
          <cell r="R934" t="str">
            <v>GRND</v>
          </cell>
        </row>
        <row r="935">
          <cell r="B935" t="str">
            <v>4954</v>
          </cell>
          <cell r="C935">
            <v>610</v>
          </cell>
          <cell r="D935" t="str">
            <v>L1 MOTOR REPAIR TECH</v>
          </cell>
          <cell r="E935" t="str">
            <v>NON-EXEMPT</v>
          </cell>
          <cell r="F935" t="str">
            <v>H</v>
          </cell>
          <cell r="G935">
            <v>245</v>
          </cell>
          <cell r="H935">
            <v>1111</v>
          </cell>
          <cell r="I935" t="str">
            <v>0815</v>
          </cell>
          <cell r="J935" t="str">
            <v>245</v>
          </cell>
          <cell r="K935" t="str">
            <v>9</v>
          </cell>
          <cell r="L935" t="str">
            <v>14</v>
          </cell>
          <cell r="M935" t="str">
            <v>Y</v>
          </cell>
          <cell r="N935" t="str">
            <v/>
          </cell>
          <cell r="O935" t="str">
            <v/>
          </cell>
          <cell r="P935" t="str">
            <v>4</v>
          </cell>
          <cell r="Q935" t="str">
            <v>MNNE</v>
          </cell>
          <cell r="R935" t="str">
            <v>GRND</v>
          </cell>
        </row>
        <row r="936">
          <cell r="B936" t="str">
            <v>4956</v>
          </cell>
          <cell r="C936">
            <v>610</v>
          </cell>
          <cell r="D936" t="str">
            <v>L1 MSTR CLK/FIRE ALRM TECH</v>
          </cell>
          <cell r="E936" t="str">
            <v>NON-EXEMPT</v>
          </cell>
          <cell r="F936" t="str">
            <v>H</v>
          </cell>
          <cell r="G936">
            <v>245</v>
          </cell>
          <cell r="H936">
            <v>1111</v>
          </cell>
          <cell r="I936" t="str">
            <v>0815</v>
          </cell>
          <cell r="J936" t="str">
            <v>245</v>
          </cell>
          <cell r="K936" t="str">
            <v>9</v>
          </cell>
          <cell r="L936" t="str">
            <v>14</v>
          </cell>
          <cell r="M936" t="str">
            <v>Y</v>
          </cell>
          <cell r="N936" t="str">
            <v/>
          </cell>
          <cell r="O936" t="str">
            <v/>
          </cell>
          <cell r="P936" t="str">
            <v>4</v>
          </cell>
          <cell r="Q936" t="str">
            <v>MNNE</v>
          </cell>
          <cell r="R936" t="str">
            <v>GRND</v>
          </cell>
        </row>
        <row r="937">
          <cell r="B937" t="str">
            <v>4958</v>
          </cell>
          <cell r="C937">
            <v>610</v>
          </cell>
          <cell r="D937" t="str">
            <v>L1 APPLIANCE REPAIR TECH</v>
          </cell>
          <cell r="E937" t="str">
            <v>NON-EXEMPT</v>
          </cell>
          <cell r="F937" t="str">
            <v>H</v>
          </cell>
          <cell r="G937">
            <v>245</v>
          </cell>
          <cell r="H937">
            <v>1111</v>
          </cell>
          <cell r="I937" t="str">
            <v>0815</v>
          </cell>
          <cell r="J937" t="str">
            <v>245</v>
          </cell>
          <cell r="K937" t="str">
            <v>9</v>
          </cell>
          <cell r="L937" t="str">
            <v>14</v>
          </cell>
          <cell r="M937" t="str">
            <v>Y</v>
          </cell>
          <cell r="N937" t="str">
            <v/>
          </cell>
          <cell r="O937" t="str">
            <v/>
          </cell>
          <cell r="P937" t="str">
            <v>4</v>
          </cell>
          <cell r="Q937" t="str">
            <v>MNNE</v>
          </cell>
          <cell r="R937" t="str">
            <v>GRND</v>
          </cell>
        </row>
        <row r="938">
          <cell r="B938" t="str">
            <v>4960</v>
          </cell>
          <cell r="C938">
            <v>610</v>
          </cell>
          <cell r="D938" t="str">
            <v>L1 LIGHTING TECH</v>
          </cell>
          <cell r="E938" t="str">
            <v>NON-EXEMPT</v>
          </cell>
          <cell r="F938" t="str">
            <v>H</v>
          </cell>
          <cell r="G938">
            <v>245</v>
          </cell>
          <cell r="H938">
            <v>1111</v>
          </cell>
          <cell r="I938" t="str">
            <v>0815</v>
          </cell>
          <cell r="J938" t="str">
            <v>245</v>
          </cell>
          <cell r="K938" t="str">
            <v>9</v>
          </cell>
          <cell r="L938" t="str">
            <v>14</v>
          </cell>
          <cell r="M938" t="str">
            <v>Y</v>
          </cell>
          <cell r="N938" t="str">
            <v/>
          </cell>
          <cell r="O938" t="str">
            <v/>
          </cell>
          <cell r="P938" t="str">
            <v>4</v>
          </cell>
          <cell r="Q938" t="str">
            <v>MNNE</v>
          </cell>
          <cell r="R938" t="str">
            <v>GRND</v>
          </cell>
        </row>
        <row r="939">
          <cell r="B939" t="str">
            <v>4962</v>
          </cell>
          <cell r="C939">
            <v>611</v>
          </cell>
          <cell r="D939" t="str">
            <v>L1 ELECTRICIAN</v>
          </cell>
          <cell r="E939" t="str">
            <v>NON-EXEMPT</v>
          </cell>
          <cell r="F939" t="str">
            <v>H</v>
          </cell>
          <cell r="G939">
            <v>245</v>
          </cell>
          <cell r="H939">
            <v>1111</v>
          </cell>
          <cell r="I939" t="str">
            <v>0815</v>
          </cell>
          <cell r="J939" t="str">
            <v>245</v>
          </cell>
          <cell r="K939" t="str">
            <v>12</v>
          </cell>
          <cell r="L939" t="str">
            <v>15</v>
          </cell>
          <cell r="M939" t="str">
            <v>Y</v>
          </cell>
          <cell r="N939" t="str">
            <v/>
          </cell>
          <cell r="O939" t="str">
            <v/>
          </cell>
          <cell r="P939" t="str">
            <v>4</v>
          </cell>
          <cell r="Q939" t="str">
            <v>MNNE</v>
          </cell>
          <cell r="R939" t="str">
            <v>GRND</v>
          </cell>
        </row>
        <row r="940">
          <cell r="B940" t="str">
            <v>4968</v>
          </cell>
          <cell r="C940">
            <v>629</v>
          </cell>
          <cell r="D940" t="str">
            <v>L1 HVY EQPT/SMALL ENG RPR</v>
          </cell>
          <cell r="E940" t="str">
            <v>NON-EXEMPT</v>
          </cell>
          <cell r="F940" t="str">
            <v>H</v>
          </cell>
          <cell r="G940">
            <v>245</v>
          </cell>
          <cell r="H940">
            <v>1111</v>
          </cell>
          <cell r="I940" t="str">
            <v>0815</v>
          </cell>
          <cell r="J940" t="str">
            <v>245</v>
          </cell>
          <cell r="K940" t="str">
            <v>9</v>
          </cell>
          <cell r="L940" t="str">
            <v>14</v>
          </cell>
          <cell r="M940" t="str">
            <v>Y</v>
          </cell>
          <cell r="N940" t="str">
            <v/>
          </cell>
          <cell r="O940" t="str">
            <v/>
          </cell>
          <cell r="P940" t="str">
            <v>4</v>
          </cell>
          <cell r="Q940" t="str">
            <v>MNNE</v>
          </cell>
          <cell r="R940" t="str">
            <v>GRND</v>
          </cell>
        </row>
        <row r="941">
          <cell r="B941" t="str">
            <v>4970</v>
          </cell>
          <cell r="C941">
            <v>630</v>
          </cell>
          <cell r="D941" t="str">
            <v>L1 HEAVY EQUIPMNT OPERATOR</v>
          </cell>
          <cell r="E941" t="str">
            <v>NON-EXEMPT</v>
          </cell>
          <cell r="F941" t="str">
            <v>H</v>
          </cell>
          <cell r="G941">
            <v>245</v>
          </cell>
          <cell r="H941">
            <v>1111</v>
          </cell>
          <cell r="I941" t="str">
            <v>0815</v>
          </cell>
          <cell r="J941" t="str">
            <v>245</v>
          </cell>
          <cell r="K941" t="str">
            <v>9</v>
          </cell>
          <cell r="L941" t="str">
            <v>14</v>
          </cell>
          <cell r="M941" t="str">
            <v>Y</v>
          </cell>
          <cell r="N941" t="str">
            <v/>
          </cell>
          <cell r="O941" t="str">
            <v/>
          </cell>
          <cell r="P941" t="str">
            <v>4</v>
          </cell>
          <cell r="Q941" t="str">
            <v>MNNE</v>
          </cell>
          <cell r="R941" t="str">
            <v>GRND</v>
          </cell>
        </row>
        <row r="942">
          <cell r="B942" t="str">
            <v>4972</v>
          </cell>
          <cell r="C942">
            <v>619</v>
          </cell>
          <cell r="D942" t="str">
            <v>L1 PAVEMENT MTCE TECH</v>
          </cell>
          <cell r="E942" t="str">
            <v>NON-EXEMPT</v>
          </cell>
          <cell r="F942" t="str">
            <v>H</v>
          </cell>
          <cell r="G942">
            <v>245</v>
          </cell>
          <cell r="H942">
            <v>1111</v>
          </cell>
          <cell r="I942" t="str">
            <v>0815</v>
          </cell>
          <cell r="J942" t="str">
            <v>245</v>
          </cell>
          <cell r="K942" t="str">
            <v>9</v>
          </cell>
          <cell r="L942" t="str">
            <v>14</v>
          </cell>
          <cell r="M942" t="str">
            <v>Y</v>
          </cell>
          <cell r="N942" t="str">
            <v/>
          </cell>
          <cell r="O942" t="str">
            <v/>
          </cell>
          <cell r="P942" t="str">
            <v>4</v>
          </cell>
          <cell r="Q942" t="str">
            <v>MNNE</v>
          </cell>
          <cell r="R942" t="str">
            <v>GRND</v>
          </cell>
        </row>
        <row r="943">
          <cell r="B943" t="str">
            <v>4974</v>
          </cell>
          <cell r="C943">
            <v>619</v>
          </cell>
          <cell r="D943" t="str">
            <v>L1 FENCING MTCE TECH</v>
          </cell>
          <cell r="E943" t="str">
            <v>NON-EXEMPT</v>
          </cell>
          <cell r="F943" t="str">
            <v>H</v>
          </cell>
          <cell r="G943">
            <v>245</v>
          </cell>
          <cell r="H943">
            <v>1111</v>
          </cell>
          <cell r="I943" t="str">
            <v>0815</v>
          </cell>
          <cell r="J943" t="str">
            <v>245</v>
          </cell>
          <cell r="K943" t="str">
            <v>9</v>
          </cell>
          <cell r="L943" t="str">
            <v>14</v>
          </cell>
          <cell r="M943" t="str">
            <v>Y</v>
          </cell>
          <cell r="N943" t="str">
            <v/>
          </cell>
          <cell r="O943" t="str">
            <v/>
          </cell>
          <cell r="P943" t="str">
            <v>4</v>
          </cell>
          <cell r="Q943" t="str">
            <v>MNNE</v>
          </cell>
          <cell r="R943" t="str">
            <v>GRND</v>
          </cell>
        </row>
        <row r="944">
          <cell r="B944" t="str">
            <v>4976</v>
          </cell>
          <cell r="C944">
            <v>619</v>
          </cell>
          <cell r="D944" t="str">
            <v>L1 PLAYGROUND MTCE TECH</v>
          </cell>
          <cell r="E944" t="str">
            <v>NON-EXEMPT</v>
          </cell>
          <cell r="F944" t="str">
            <v>H</v>
          </cell>
          <cell r="G944">
            <v>245</v>
          </cell>
          <cell r="H944">
            <v>1111</v>
          </cell>
          <cell r="I944" t="str">
            <v>0815</v>
          </cell>
          <cell r="J944" t="str">
            <v>245</v>
          </cell>
          <cell r="K944" t="str">
            <v>9</v>
          </cell>
          <cell r="L944" t="str">
            <v>14</v>
          </cell>
          <cell r="M944" t="str">
            <v>Y</v>
          </cell>
          <cell r="N944" t="str">
            <v/>
          </cell>
          <cell r="O944" t="str">
            <v/>
          </cell>
          <cell r="P944" t="str">
            <v>4</v>
          </cell>
          <cell r="Q944" t="str">
            <v>MNNE</v>
          </cell>
          <cell r="R944" t="str">
            <v>GRND</v>
          </cell>
        </row>
        <row r="945">
          <cell r="B945" t="str">
            <v>4978</v>
          </cell>
          <cell r="C945">
            <v>619</v>
          </cell>
          <cell r="D945" t="str">
            <v>L1 LANDSCAPE/ARBOREAL TECH</v>
          </cell>
          <cell r="E945" t="str">
            <v>NON-EXEMPT</v>
          </cell>
          <cell r="F945" t="str">
            <v>H</v>
          </cell>
          <cell r="G945">
            <v>245</v>
          </cell>
          <cell r="H945">
            <v>1111</v>
          </cell>
          <cell r="I945" t="str">
            <v>0815</v>
          </cell>
          <cell r="J945" t="str">
            <v>245</v>
          </cell>
          <cell r="K945" t="str">
            <v>9</v>
          </cell>
          <cell r="L945" t="str">
            <v>14</v>
          </cell>
          <cell r="M945" t="str">
            <v>Y</v>
          </cell>
          <cell r="N945" t="str">
            <v/>
          </cell>
          <cell r="O945" t="str">
            <v/>
          </cell>
          <cell r="P945" t="str">
            <v>4</v>
          </cell>
          <cell r="Q945" t="str">
            <v>MNNE</v>
          </cell>
          <cell r="R945" t="str">
            <v>GRND</v>
          </cell>
        </row>
        <row r="946">
          <cell r="B946" t="str">
            <v>4980</v>
          </cell>
          <cell r="C946">
            <v>619</v>
          </cell>
          <cell r="D946" t="str">
            <v>L1 ATHLETIC FIELD TECH</v>
          </cell>
          <cell r="E946" t="str">
            <v>NON-EXEMPT</v>
          </cell>
          <cell r="F946" t="str">
            <v>H</v>
          </cell>
          <cell r="G946">
            <v>245</v>
          </cell>
          <cell r="H946">
            <v>1111</v>
          </cell>
          <cell r="I946" t="str">
            <v>0815</v>
          </cell>
          <cell r="J946" t="str">
            <v>245</v>
          </cell>
          <cell r="K946" t="str">
            <v>9</v>
          </cell>
          <cell r="L946" t="str">
            <v>14</v>
          </cell>
          <cell r="M946" t="str">
            <v>Y</v>
          </cell>
          <cell r="N946" t="str">
            <v/>
          </cell>
          <cell r="O946" t="str">
            <v/>
          </cell>
          <cell r="P946" t="str">
            <v>4</v>
          </cell>
          <cell r="Q946" t="str">
            <v>MNNE</v>
          </cell>
          <cell r="R946" t="str">
            <v>GRND</v>
          </cell>
        </row>
        <row r="947">
          <cell r="B947" t="str">
            <v>4982</v>
          </cell>
          <cell r="C947">
            <v>619</v>
          </cell>
          <cell r="D947" t="str">
            <v>L1 PEST MANAGEMENT TECH</v>
          </cell>
          <cell r="E947" t="str">
            <v>NON-EXEMPT</v>
          </cell>
          <cell r="F947" t="str">
            <v>H</v>
          </cell>
          <cell r="G947">
            <v>245</v>
          </cell>
          <cell r="H947">
            <v>1111</v>
          </cell>
          <cell r="I947" t="str">
            <v>0815</v>
          </cell>
          <cell r="J947" t="str">
            <v>245</v>
          </cell>
          <cell r="K947" t="str">
            <v>9</v>
          </cell>
          <cell r="L947" t="str">
            <v>14</v>
          </cell>
          <cell r="M947" t="str">
            <v>Y</v>
          </cell>
          <cell r="N947" t="str">
            <v/>
          </cell>
          <cell r="O947" t="str">
            <v/>
          </cell>
          <cell r="P947" t="str">
            <v>4</v>
          </cell>
          <cell r="Q947" t="str">
            <v>MNNE</v>
          </cell>
          <cell r="R947" t="str">
            <v>GRND</v>
          </cell>
        </row>
        <row r="948">
          <cell r="B948" t="str">
            <v>4988</v>
          </cell>
          <cell r="C948">
            <v>601</v>
          </cell>
          <cell r="D948" t="str">
            <v>L1 BRICKLAYER</v>
          </cell>
          <cell r="E948" t="str">
            <v>NON-EXEMPT</v>
          </cell>
          <cell r="F948" t="str">
            <v>H</v>
          </cell>
          <cell r="G948">
            <v>245</v>
          </cell>
          <cell r="H948">
            <v>1111</v>
          </cell>
          <cell r="I948" t="str">
            <v>0815</v>
          </cell>
          <cell r="J948" t="str">
            <v>245</v>
          </cell>
          <cell r="K948" t="str">
            <v>9</v>
          </cell>
          <cell r="L948" t="str">
            <v>14</v>
          </cell>
          <cell r="M948" t="str">
            <v>Y</v>
          </cell>
          <cell r="N948" t="str">
            <v/>
          </cell>
          <cell r="O948" t="str">
            <v/>
          </cell>
          <cell r="P948" t="str">
            <v>4</v>
          </cell>
          <cell r="Q948" t="str">
            <v>MNNE</v>
          </cell>
          <cell r="R948" t="str">
            <v>GRND</v>
          </cell>
        </row>
        <row r="949">
          <cell r="B949" t="str">
            <v>4990</v>
          </cell>
          <cell r="C949">
            <v>603</v>
          </cell>
          <cell r="D949" t="str">
            <v>L1 CARPENTER</v>
          </cell>
          <cell r="E949" t="str">
            <v>NON-EXEMPT</v>
          </cell>
          <cell r="F949" t="str">
            <v>H</v>
          </cell>
          <cell r="G949">
            <v>245</v>
          </cell>
          <cell r="H949">
            <v>1111</v>
          </cell>
          <cell r="I949" t="str">
            <v>0815</v>
          </cell>
          <cell r="J949" t="str">
            <v>245</v>
          </cell>
          <cell r="K949" t="str">
            <v>10</v>
          </cell>
          <cell r="L949" t="str">
            <v>15</v>
          </cell>
          <cell r="M949" t="str">
            <v>Y</v>
          </cell>
          <cell r="N949" t="str">
            <v/>
          </cell>
          <cell r="O949" t="str">
            <v/>
          </cell>
          <cell r="P949" t="str">
            <v>4</v>
          </cell>
          <cell r="Q949" t="str">
            <v>MNNE</v>
          </cell>
          <cell r="R949" t="str">
            <v>GRND</v>
          </cell>
        </row>
        <row r="950">
          <cell r="B950" t="str">
            <v>4992</v>
          </cell>
          <cell r="C950">
            <v>623</v>
          </cell>
          <cell r="D950" t="str">
            <v>L1 FLOOR COVER/TILE TECH</v>
          </cell>
          <cell r="E950" t="str">
            <v>NON-EXEMPT</v>
          </cell>
          <cell r="F950" t="str">
            <v>H</v>
          </cell>
          <cell r="G950">
            <v>245</v>
          </cell>
          <cell r="H950">
            <v>1111</v>
          </cell>
          <cell r="I950" t="str">
            <v>0815</v>
          </cell>
          <cell r="J950" t="str">
            <v>245</v>
          </cell>
          <cell r="K950" t="str">
            <v>9</v>
          </cell>
          <cell r="L950" t="str">
            <v>14</v>
          </cell>
          <cell r="M950" t="str">
            <v>Y</v>
          </cell>
          <cell r="N950" t="str">
            <v/>
          </cell>
          <cell r="O950" t="str">
            <v/>
          </cell>
          <cell r="P950" t="str">
            <v>4</v>
          </cell>
          <cell r="Q950" t="str">
            <v>MNNE</v>
          </cell>
          <cell r="R950" t="str">
            <v>GRND</v>
          </cell>
        </row>
        <row r="951">
          <cell r="B951" t="str">
            <v>4994</v>
          </cell>
          <cell r="C951">
            <v>622</v>
          </cell>
          <cell r="D951" t="str">
            <v>L1 LOCKSMITH</v>
          </cell>
          <cell r="E951" t="str">
            <v>NON-EXEMPT</v>
          </cell>
          <cell r="F951" t="str">
            <v>H</v>
          </cell>
          <cell r="G951">
            <v>245</v>
          </cell>
          <cell r="H951">
            <v>1111</v>
          </cell>
          <cell r="I951" t="str">
            <v>0815</v>
          </cell>
          <cell r="J951" t="str">
            <v>245</v>
          </cell>
          <cell r="K951" t="str">
            <v>9</v>
          </cell>
          <cell r="L951" t="str">
            <v>14</v>
          </cell>
          <cell r="M951" t="str">
            <v>Y</v>
          </cell>
          <cell r="N951" t="str">
            <v/>
          </cell>
          <cell r="O951" t="str">
            <v/>
          </cell>
          <cell r="P951" t="str">
            <v>4</v>
          </cell>
          <cell r="Q951" t="str">
            <v>MNNE</v>
          </cell>
          <cell r="R951" t="str">
            <v>GRND</v>
          </cell>
        </row>
        <row r="952">
          <cell r="B952" t="str">
            <v>4996</v>
          </cell>
          <cell r="C952">
            <v>603</v>
          </cell>
          <cell r="D952" t="str">
            <v>L1 CABINETMAKER</v>
          </cell>
          <cell r="E952" t="str">
            <v>NON-EXEMPT</v>
          </cell>
          <cell r="F952" t="str">
            <v>H</v>
          </cell>
          <cell r="G952">
            <v>245</v>
          </cell>
          <cell r="H952">
            <v>1111</v>
          </cell>
          <cell r="I952" t="str">
            <v>0815</v>
          </cell>
          <cell r="J952" t="str">
            <v>245</v>
          </cell>
          <cell r="K952" t="str">
            <v>10</v>
          </cell>
          <cell r="L952" t="str">
            <v>15</v>
          </cell>
          <cell r="M952" t="str">
            <v>Y</v>
          </cell>
          <cell r="N952" t="str">
            <v/>
          </cell>
          <cell r="O952" t="str">
            <v/>
          </cell>
          <cell r="P952" t="str">
            <v>4</v>
          </cell>
          <cell r="Q952" t="str">
            <v>MNNE</v>
          </cell>
          <cell r="R952" t="str">
            <v>GRND</v>
          </cell>
        </row>
        <row r="953">
          <cell r="B953" t="str">
            <v>4997</v>
          </cell>
          <cell r="C953">
            <v>613</v>
          </cell>
          <cell r="D953" t="str">
            <v>L1 SHOP SCHEDULER/PLANNER</v>
          </cell>
          <cell r="E953" t="str">
            <v>NON-EXEMPT</v>
          </cell>
          <cell r="F953" t="str">
            <v>H</v>
          </cell>
          <cell r="G953">
            <v>245</v>
          </cell>
          <cell r="H953">
            <v>1111</v>
          </cell>
          <cell r="I953" t="str">
            <v>0815</v>
          </cell>
          <cell r="J953" t="str">
            <v>245</v>
          </cell>
          <cell r="K953" t="str">
            <v>9</v>
          </cell>
          <cell r="L953" t="str">
            <v>14</v>
          </cell>
          <cell r="M953" t="str">
            <v>Y</v>
          </cell>
          <cell r="N953" t="str">
            <v/>
          </cell>
          <cell r="O953" t="str">
            <v/>
          </cell>
          <cell r="P953" t="str">
            <v>4</v>
          </cell>
          <cell r="Q953" t="str">
            <v>MNNE</v>
          </cell>
          <cell r="R953" t="str">
            <v>GRND</v>
          </cell>
        </row>
        <row r="954">
          <cell r="B954" t="str">
            <v>5000</v>
          </cell>
          <cell r="C954">
            <v>620</v>
          </cell>
          <cell r="D954" t="str">
            <v>L2 PUMP/AIR COMPRESS TECH</v>
          </cell>
          <cell r="E954" t="str">
            <v>NON-EXEMPT</v>
          </cell>
          <cell r="F954" t="str">
            <v>H</v>
          </cell>
          <cell r="G954">
            <v>245</v>
          </cell>
          <cell r="H954">
            <v>1111</v>
          </cell>
          <cell r="I954" t="str">
            <v>0815</v>
          </cell>
          <cell r="J954" t="str">
            <v>245</v>
          </cell>
          <cell r="K954" t="str">
            <v>15</v>
          </cell>
          <cell r="L954" t="str">
            <v>19</v>
          </cell>
          <cell r="M954" t="str">
            <v>Y</v>
          </cell>
          <cell r="N954" t="str">
            <v/>
          </cell>
          <cell r="O954" t="str">
            <v/>
          </cell>
          <cell r="P954" t="str">
            <v>4</v>
          </cell>
          <cell r="Q954" t="str">
            <v>MNNE</v>
          </cell>
          <cell r="R954" t="str">
            <v>GRND</v>
          </cell>
        </row>
        <row r="955">
          <cell r="B955" t="str">
            <v>5001</v>
          </cell>
          <cell r="C955">
            <v>612</v>
          </cell>
          <cell r="D955" t="str">
            <v>L2 PREVENT MTCE TECH - AM</v>
          </cell>
          <cell r="E955" t="str">
            <v>NON-EXEMPT</v>
          </cell>
          <cell r="F955" t="str">
            <v>H</v>
          </cell>
          <cell r="G955">
            <v>245</v>
          </cell>
          <cell r="H955">
            <v>1111</v>
          </cell>
          <cell r="I955" t="str">
            <v>0815</v>
          </cell>
          <cell r="J955" t="str">
            <v>245</v>
          </cell>
          <cell r="K955" t="str">
            <v>16</v>
          </cell>
          <cell r="L955" t="str">
            <v>20</v>
          </cell>
          <cell r="M955" t="str">
            <v>Y</v>
          </cell>
          <cell r="N955" t="str">
            <v/>
          </cell>
          <cell r="O955" t="str">
            <v/>
          </cell>
          <cell r="P955" t="str">
            <v>4</v>
          </cell>
          <cell r="Q955" t="str">
            <v>MNNE</v>
          </cell>
          <cell r="R955" t="str">
            <v>GRND</v>
          </cell>
        </row>
        <row r="956">
          <cell r="B956" t="str">
            <v>5002</v>
          </cell>
          <cell r="C956">
            <v>620</v>
          </cell>
          <cell r="D956" t="str">
            <v>L2 STEAM/HYDRONIC SYS TECH</v>
          </cell>
          <cell r="E956" t="str">
            <v>NON-EXEMPT</v>
          </cell>
          <cell r="F956" t="str">
            <v>H</v>
          </cell>
          <cell r="G956">
            <v>245</v>
          </cell>
          <cell r="H956">
            <v>1111</v>
          </cell>
          <cell r="I956" t="str">
            <v>0815</v>
          </cell>
          <cell r="J956" t="str">
            <v>245</v>
          </cell>
          <cell r="K956" t="str">
            <v>16</v>
          </cell>
          <cell r="L956" t="str">
            <v>20</v>
          </cell>
          <cell r="M956" t="str">
            <v>Y</v>
          </cell>
          <cell r="N956" t="str">
            <v/>
          </cell>
          <cell r="O956" t="str">
            <v/>
          </cell>
          <cell r="P956" t="str">
            <v>4</v>
          </cell>
          <cell r="Q956" t="str">
            <v>MNNE</v>
          </cell>
          <cell r="R956" t="str">
            <v>GRND</v>
          </cell>
        </row>
        <row r="957">
          <cell r="B957" t="str">
            <v>5003</v>
          </cell>
          <cell r="C957">
            <v>612</v>
          </cell>
          <cell r="D957" t="str">
            <v>L2 PREVENT MTCE TECH - PM</v>
          </cell>
          <cell r="E957" t="str">
            <v>NON-EXEMPT</v>
          </cell>
          <cell r="F957" t="str">
            <v>H</v>
          </cell>
          <cell r="G957">
            <v>245</v>
          </cell>
          <cell r="H957">
            <v>1111</v>
          </cell>
          <cell r="I957" t="str">
            <v>0816</v>
          </cell>
          <cell r="J957" t="str">
            <v>245</v>
          </cell>
          <cell r="K957" t="str">
            <v>16</v>
          </cell>
          <cell r="L957" t="str">
            <v>20</v>
          </cell>
          <cell r="M957" t="str">
            <v>Y</v>
          </cell>
          <cell r="N957" t="str">
            <v/>
          </cell>
          <cell r="O957" t="str">
            <v/>
          </cell>
          <cell r="P957" t="str">
            <v>4</v>
          </cell>
          <cell r="Q957" t="str">
            <v>MNNE</v>
          </cell>
          <cell r="R957" t="str">
            <v>GRND</v>
          </cell>
        </row>
        <row r="958">
          <cell r="B958" t="str">
            <v>5004</v>
          </cell>
          <cell r="C958">
            <v>620</v>
          </cell>
          <cell r="D958" t="str">
            <v>L2 REFRIGERATION-A/C TECH</v>
          </cell>
          <cell r="E958" t="str">
            <v>NON-EXEMPT</v>
          </cell>
          <cell r="F958" t="str">
            <v>H</v>
          </cell>
          <cell r="G958">
            <v>245</v>
          </cell>
          <cell r="H958">
            <v>1111</v>
          </cell>
          <cell r="I958" t="str">
            <v>0815</v>
          </cell>
          <cell r="J958" t="str">
            <v>245</v>
          </cell>
          <cell r="K958" t="str">
            <v>16</v>
          </cell>
          <cell r="L958" t="str">
            <v>20</v>
          </cell>
          <cell r="M958" t="str">
            <v>Y</v>
          </cell>
          <cell r="N958" t="str">
            <v/>
          </cell>
          <cell r="O958" t="str">
            <v/>
          </cell>
          <cell r="P958" t="str">
            <v>4</v>
          </cell>
          <cell r="Q958" t="str">
            <v>MNNE</v>
          </cell>
          <cell r="R958" t="str">
            <v>GRND</v>
          </cell>
        </row>
        <row r="959">
          <cell r="B959" t="str">
            <v>5006</v>
          </cell>
          <cell r="C959">
            <v>620</v>
          </cell>
          <cell r="D959" t="str">
            <v>L2 CONTROLS TECH</v>
          </cell>
          <cell r="E959" t="str">
            <v>NON-EXEMPT</v>
          </cell>
          <cell r="F959" t="str">
            <v>H</v>
          </cell>
          <cell r="G959">
            <v>245</v>
          </cell>
          <cell r="H959">
            <v>1111</v>
          </cell>
          <cell r="I959" t="str">
            <v>0815</v>
          </cell>
          <cell r="J959" t="str">
            <v>245</v>
          </cell>
          <cell r="K959" t="str">
            <v>16</v>
          </cell>
          <cell r="L959" t="str">
            <v>20</v>
          </cell>
          <cell r="M959" t="str">
            <v>Y</v>
          </cell>
          <cell r="N959" t="str">
            <v/>
          </cell>
          <cell r="O959" t="str">
            <v/>
          </cell>
          <cell r="P959" t="str">
            <v>4</v>
          </cell>
          <cell r="Q959" t="str">
            <v>MNNE</v>
          </cell>
          <cell r="R959" t="str">
            <v>GRND</v>
          </cell>
        </row>
        <row r="960">
          <cell r="B960" t="str">
            <v>5008</v>
          </cell>
          <cell r="C960">
            <v>620</v>
          </cell>
          <cell r="D960" t="str">
            <v>L2 BOILER/COMBUSTION TECH</v>
          </cell>
          <cell r="E960" t="str">
            <v>NON-EXEMPT</v>
          </cell>
          <cell r="F960" t="str">
            <v>H</v>
          </cell>
          <cell r="G960">
            <v>245</v>
          </cell>
          <cell r="H960">
            <v>1111</v>
          </cell>
          <cell r="I960" t="str">
            <v>0815</v>
          </cell>
          <cell r="J960" t="str">
            <v>245</v>
          </cell>
          <cell r="K960" t="str">
            <v>16</v>
          </cell>
          <cell r="L960" t="str">
            <v>20</v>
          </cell>
          <cell r="M960" t="str">
            <v>Y</v>
          </cell>
          <cell r="N960" t="str">
            <v/>
          </cell>
          <cell r="O960" t="str">
            <v/>
          </cell>
          <cell r="P960" t="str">
            <v>4</v>
          </cell>
          <cell r="Q960" t="str">
            <v>MNNE</v>
          </cell>
          <cell r="R960" t="str">
            <v>GRND</v>
          </cell>
        </row>
        <row r="961">
          <cell r="B961" t="str">
            <v>5010</v>
          </cell>
          <cell r="C961">
            <v>620</v>
          </cell>
          <cell r="D961" t="str">
            <v>L2 FIRE SUPPRESSION TECH</v>
          </cell>
          <cell r="E961" t="str">
            <v>NON-EXEMPT</v>
          </cell>
          <cell r="F961" t="str">
            <v>H</v>
          </cell>
          <cell r="G961">
            <v>245</v>
          </cell>
          <cell r="H961">
            <v>1111</v>
          </cell>
          <cell r="I961" t="str">
            <v>0815</v>
          </cell>
          <cell r="J961" t="str">
            <v>245</v>
          </cell>
          <cell r="K961" t="str">
            <v>16</v>
          </cell>
          <cell r="L961" t="str">
            <v>20</v>
          </cell>
          <cell r="M961" t="str">
            <v>Y</v>
          </cell>
          <cell r="N961" t="str">
            <v/>
          </cell>
          <cell r="O961" t="str">
            <v/>
          </cell>
          <cell r="P961" t="str">
            <v>4</v>
          </cell>
          <cell r="Q961" t="str">
            <v>MNNE</v>
          </cell>
          <cell r="R961" t="str">
            <v>GRND</v>
          </cell>
        </row>
        <row r="962">
          <cell r="B962" t="str">
            <v>5012</v>
          </cell>
          <cell r="C962">
            <v>620</v>
          </cell>
          <cell r="D962" t="str">
            <v>L2 CHILLER/ABSORBER TECH</v>
          </cell>
          <cell r="E962" t="str">
            <v>NON-EXEMPT</v>
          </cell>
          <cell r="F962" t="str">
            <v>H</v>
          </cell>
          <cell r="G962">
            <v>245</v>
          </cell>
          <cell r="H962">
            <v>1111</v>
          </cell>
          <cell r="I962" t="str">
            <v>0815</v>
          </cell>
          <cell r="J962" t="str">
            <v>245</v>
          </cell>
          <cell r="K962" t="str">
            <v>16</v>
          </cell>
          <cell r="L962" t="str">
            <v>20</v>
          </cell>
          <cell r="M962" t="str">
            <v>Y</v>
          </cell>
          <cell r="N962" t="str">
            <v/>
          </cell>
          <cell r="O962" t="str">
            <v/>
          </cell>
          <cell r="P962" t="str">
            <v>4</v>
          </cell>
          <cell r="Q962" t="str">
            <v>MNNE</v>
          </cell>
          <cell r="R962" t="str">
            <v>GRND</v>
          </cell>
        </row>
        <row r="963">
          <cell r="B963" t="str">
            <v>5016</v>
          </cell>
          <cell r="C963">
            <v>623</v>
          </cell>
          <cell r="D963" t="str">
            <v>L2 SHEET METAL TECH</v>
          </cell>
          <cell r="E963" t="str">
            <v>NON-EXEMPT</v>
          </cell>
          <cell r="F963" t="str">
            <v>H</v>
          </cell>
          <cell r="G963">
            <v>245</v>
          </cell>
          <cell r="H963">
            <v>1111</v>
          </cell>
          <cell r="I963" t="str">
            <v>0815</v>
          </cell>
          <cell r="J963" t="str">
            <v>245</v>
          </cell>
          <cell r="K963" t="str">
            <v>16</v>
          </cell>
          <cell r="L963" t="str">
            <v>20</v>
          </cell>
          <cell r="M963" t="str">
            <v>Y</v>
          </cell>
          <cell r="N963" t="str">
            <v/>
          </cell>
          <cell r="O963" t="str">
            <v/>
          </cell>
          <cell r="P963" t="str">
            <v>4</v>
          </cell>
          <cell r="Q963" t="str">
            <v>MNNE</v>
          </cell>
          <cell r="R963" t="str">
            <v>GRND</v>
          </cell>
        </row>
        <row r="964">
          <cell r="B964" t="str">
            <v>5018</v>
          </cell>
          <cell r="C964">
            <v>623</v>
          </cell>
          <cell r="D964" t="str">
            <v>L2 MILLWRIGHT</v>
          </cell>
          <cell r="E964" t="str">
            <v>NON-EXEMPT</v>
          </cell>
          <cell r="F964" t="str">
            <v>H</v>
          </cell>
          <cell r="G964">
            <v>245</v>
          </cell>
          <cell r="H964">
            <v>1111</v>
          </cell>
          <cell r="I964" t="str">
            <v>0815</v>
          </cell>
          <cell r="J964" t="str">
            <v>245</v>
          </cell>
          <cell r="K964" t="str">
            <v>16</v>
          </cell>
          <cell r="L964" t="str">
            <v>20</v>
          </cell>
          <cell r="M964" t="str">
            <v>Y</v>
          </cell>
          <cell r="N964" t="str">
            <v/>
          </cell>
          <cell r="O964" t="str">
            <v/>
          </cell>
          <cell r="P964" t="str">
            <v>4</v>
          </cell>
          <cell r="Q964" t="str">
            <v>MNNE</v>
          </cell>
          <cell r="R964" t="str">
            <v>GRND</v>
          </cell>
        </row>
        <row r="965">
          <cell r="B965" t="str">
            <v>5020</v>
          </cell>
          <cell r="C965">
            <v>623</v>
          </cell>
          <cell r="D965" t="str">
            <v>L2 IRON WORKER</v>
          </cell>
          <cell r="E965" t="str">
            <v>NON-EXEMPT</v>
          </cell>
          <cell r="F965" t="str">
            <v>H</v>
          </cell>
          <cell r="G965">
            <v>245</v>
          </cell>
          <cell r="H965">
            <v>1111</v>
          </cell>
          <cell r="I965" t="str">
            <v>0815</v>
          </cell>
          <cell r="J965" t="str">
            <v>245</v>
          </cell>
          <cell r="K965" t="str">
            <v>16</v>
          </cell>
          <cell r="L965" t="str">
            <v>20</v>
          </cell>
          <cell r="M965" t="str">
            <v>Y</v>
          </cell>
          <cell r="N965" t="str">
            <v/>
          </cell>
          <cell r="O965" t="str">
            <v/>
          </cell>
          <cell r="P965" t="str">
            <v>4</v>
          </cell>
          <cell r="Q965" t="str">
            <v>MNNE</v>
          </cell>
          <cell r="R965" t="str">
            <v>GRND</v>
          </cell>
        </row>
        <row r="966">
          <cell r="B966" t="str">
            <v>5022</v>
          </cell>
          <cell r="C966">
            <v>623</v>
          </cell>
          <cell r="D966" t="str">
            <v>L2 PIANO TUNER</v>
          </cell>
          <cell r="E966" t="str">
            <v>NON-EXEMPT</v>
          </cell>
          <cell r="F966" t="str">
            <v>H</v>
          </cell>
          <cell r="G966">
            <v>245</v>
          </cell>
          <cell r="H966">
            <v>1111</v>
          </cell>
          <cell r="I966" t="str">
            <v>0815</v>
          </cell>
          <cell r="J966" t="str">
            <v>245</v>
          </cell>
          <cell r="K966" t="str">
            <v>16</v>
          </cell>
          <cell r="L966" t="str">
            <v>20</v>
          </cell>
          <cell r="M966" t="str">
            <v>Y</v>
          </cell>
          <cell r="N966" t="str">
            <v/>
          </cell>
          <cell r="O966" t="str">
            <v/>
          </cell>
          <cell r="P966" t="str">
            <v>4</v>
          </cell>
          <cell r="Q966" t="str">
            <v>MNNE</v>
          </cell>
          <cell r="R966" t="str">
            <v>GRND</v>
          </cell>
        </row>
        <row r="967">
          <cell r="B967" t="str">
            <v>5024</v>
          </cell>
          <cell r="C967">
            <v>623</v>
          </cell>
          <cell r="D967" t="str">
            <v>L2 METALWKS/FIRE EXTG TECH</v>
          </cell>
          <cell r="E967" t="str">
            <v>NON-EXEMPT</v>
          </cell>
          <cell r="F967" t="str">
            <v>H</v>
          </cell>
          <cell r="G967">
            <v>245</v>
          </cell>
          <cell r="H967">
            <v>1111</v>
          </cell>
          <cell r="I967" t="str">
            <v>0815</v>
          </cell>
          <cell r="J967" t="str">
            <v>245</v>
          </cell>
          <cell r="K967" t="str">
            <v>15</v>
          </cell>
          <cell r="L967" t="str">
            <v>19</v>
          </cell>
          <cell r="M967" t="str">
            <v>Y</v>
          </cell>
          <cell r="N967" t="str">
            <v/>
          </cell>
          <cell r="O967" t="str">
            <v/>
          </cell>
          <cell r="P967" t="str">
            <v>4</v>
          </cell>
          <cell r="Q967" t="str">
            <v>MNNE</v>
          </cell>
          <cell r="R967" t="str">
            <v>GRND</v>
          </cell>
        </row>
        <row r="968">
          <cell r="B968" t="str">
            <v>5030</v>
          </cell>
          <cell r="C968">
            <v>626</v>
          </cell>
          <cell r="D968" t="str">
            <v>L2 BCKFLW PREV/IRRIG TECH</v>
          </cell>
          <cell r="E968" t="str">
            <v>NON-EXEMPT</v>
          </cell>
          <cell r="F968" t="str">
            <v>H</v>
          </cell>
          <cell r="G968">
            <v>245</v>
          </cell>
          <cell r="H968">
            <v>1111</v>
          </cell>
          <cell r="I968" t="str">
            <v>0815</v>
          </cell>
          <cell r="J968" t="str">
            <v>245</v>
          </cell>
          <cell r="K968" t="str">
            <v>15</v>
          </cell>
          <cell r="L968" t="str">
            <v>19</v>
          </cell>
          <cell r="M968" t="str">
            <v>Y</v>
          </cell>
          <cell r="N968" t="str">
            <v/>
          </cell>
          <cell r="O968" t="str">
            <v/>
          </cell>
          <cell r="P968" t="str">
            <v>4</v>
          </cell>
          <cell r="Q968" t="str">
            <v>MNNE</v>
          </cell>
          <cell r="R968" t="str">
            <v>GRND</v>
          </cell>
        </row>
        <row r="969">
          <cell r="B969" t="str">
            <v>5032</v>
          </cell>
          <cell r="C969">
            <v>626</v>
          </cell>
          <cell r="D969" t="str">
            <v>L2 DRAIN CLEANING TECH</v>
          </cell>
          <cell r="E969" t="str">
            <v>NON-EXEMPT</v>
          </cell>
          <cell r="F969" t="str">
            <v>H</v>
          </cell>
          <cell r="G969">
            <v>245</v>
          </cell>
          <cell r="H969">
            <v>1111</v>
          </cell>
          <cell r="I969" t="str">
            <v>0815</v>
          </cell>
          <cell r="J969" t="str">
            <v>245</v>
          </cell>
          <cell r="K969" t="str">
            <v>15</v>
          </cell>
          <cell r="L969" t="str">
            <v>19</v>
          </cell>
          <cell r="M969" t="str">
            <v>Y</v>
          </cell>
          <cell r="N969" t="str">
            <v/>
          </cell>
          <cell r="O969" t="str">
            <v/>
          </cell>
          <cell r="P969" t="str">
            <v>4</v>
          </cell>
          <cell r="Q969" t="str">
            <v>MNNE</v>
          </cell>
          <cell r="R969" t="str">
            <v>GRND</v>
          </cell>
        </row>
        <row r="970">
          <cell r="B970" t="str">
            <v>5034</v>
          </cell>
          <cell r="C970">
            <v>626</v>
          </cell>
          <cell r="D970" t="str">
            <v>L2 POOL OPERATION TECH</v>
          </cell>
          <cell r="E970" t="str">
            <v>NON-EXEMPT</v>
          </cell>
          <cell r="F970" t="str">
            <v>H</v>
          </cell>
          <cell r="G970">
            <v>245</v>
          </cell>
          <cell r="H970">
            <v>1111</v>
          </cell>
          <cell r="I970" t="str">
            <v>0815</v>
          </cell>
          <cell r="J970" t="str">
            <v>245</v>
          </cell>
          <cell r="K970" t="str">
            <v>15</v>
          </cell>
          <cell r="L970" t="str">
            <v>19</v>
          </cell>
          <cell r="M970" t="str">
            <v>Y</v>
          </cell>
          <cell r="N970" t="str">
            <v/>
          </cell>
          <cell r="O970" t="str">
            <v/>
          </cell>
          <cell r="P970" t="str">
            <v>4</v>
          </cell>
          <cell r="Q970" t="str">
            <v>MNNE</v>
          </cell>
          <cell r="R970" t="str">
            <v>GRND</v>
          </cell>
        </row>
        <row r="971">
          <cell r="B971" t="str">
            <v>5036</v>
          </cell>
          <cell r="C971">
            <v>626</v>
          </cell>
          <cell r="D971" t="str">
            <v>L2 PLUMBER</v>
          </cell>
          <cell r="E971" t="str">
            <v>NON-EXEMPT</v>
          </cell>
          <cell r="F971" t="str">
            <v>H</v>
          </cell>
          <cell r="G971">
            <v>245</v>
          </cell>
          <cell r="H971">
            <v>1111</v>
          </cell>
          <cell r="I971" t="str">
            <v>0815</v>
          </cell>
          <cell r="J971" t="str">
            <v>245</v>
          </cell>
          <cell r="K971" t="str">
            <v>16</v>
          </cell>
          <cell r="L971" t="str">
            <v>20</v>
          </cell>
          <cell r="M971" t="str">
            <v>Y</v>
          </cell>
          <cell r="N971" t="str">
            <v/>
          </cell>
          <cell r="O971" t="str">
            <v/>
          </cell>
          <cell r="P971" t="str">
            <v>4</v>
          </cell>
          <cell r="Q971" t="str">
            <v>MNNE</v>
          </cell>
          <cell r="R971" t="str">
            <v>GRND</v>
          </cell>
        </row>
        <row r="972">
          <cell r="B972" t="str">
            <v>5042</v>
          </cell>
          <cell r="C972">
            <v>623</v>
          </cell>
          <cell r="D972" t="str">
            <v>L2 ROOFER</v>
          </cell>
          <cell r="E972" t="str">
            <v>NON-EXEMPT</v>
          </cell>
          <cell r="F972" t="str">
            <v>H</v>
          </cell>
          <cell r="G972">
            <v>245</v>
          </cell>
          <cell r="H972">
            <v>1111</v>
          </cell>
          <cell r="I972" t="str">
            <v>0815</v>
          </cell>
          <cell r="J972" t="str">
            <v>245</v>
          </cell>
          <cell r="K972" t="str">
            <v>15</v>
          </cell>
          <cell r="L972" t="str">
            <v>19</v>
          </cell>
          <cell r="M972" t="str">
            <v>Y</v>
          </cell>
          <cell r="N972" t="str">
            <v/>
          </cell>
          <cell r="O972" t="str">
            <v/>
          </cell>
          <cell r="P972" t="str">
            <v>4</v>
          </cell>
          <cell r="Q972" t="str">
            <v>MNNE</v>
          </cell>
          <cell r="R972" t="str">
            <v>GRND</v>
          </cell>
        </row>
        <row r="973">
          <cell r="B973" t="str">
            <v>5044</v>
          </cell>
          <cell r="C973">
            <v>624</v>
          </cell>
          <cell r="D973" t="str">
            <v>L2 PAINTER</v>
          </cell>
          <cell r="E973" t="str">
            <v>NON-EXEMPT</v>
          </cell>
          <cell r="F973" t="str">
            <v>H</v>
          </cell>
          <cell r="G973">
            <v>245</v>
          </cell>
          <cell r="H973">
            <v>1111</v>
          </cell>
          <cell r="I973" t="str">
            <v>0815</v>
          </cell>
          <cell r="J973" t="str">
            <v>245</v>
          </cell>
          <cell r="K973" t="str">
            <v>16</v>
          </cell>
          <cell r="L973" t="str">
            <v>20</v>
          </cell>
          <cell r="M973" t="str">
            <v>Y</v>
          </cell>
          <cell r="N973" t="str">
            <v/>
          </cell>
          <cell r="O973" t="str">
            <v/>
          </cell>
          <cell r="P973" t="str">
            <v>4</v>
          </cell>
          <cell r="Q973" t="str">
            <v>MNNE</v>
          </cell>
          <cell r="R973" t="str">
            <v>GRND</v>
          </cell>
        </row>
        <row r="974">
          <cell r="B974" t="str">
            <v>5045</v>
          </cell>
          <cell r="C974">
            <v>624</v>
          </cell>
          <cell r="D974" t="str">
            <v>L2 PROTECTVE COATINGS TECH</v>
          </cell>
          <cell r="E974" t="str">
            <v>NON-EXEMPT</v>
          </cell>
          <cell r="F974" t="str">
            <v>H</v>
          </cell>
          <cell r="G974">
            <v>245</v>
          </cell>
          <cell r="H974">
            <v>1111</v>
          </cell>
          <cell r="I974" t="str">
            <v>0815</v>
          </cell>
          <cell r="J974" t="str">
            <v>245</v>
          </cell>
          <cell r="K974" t="str">
            <v>15</v>
          </cell>
          <cell r="L974" t="str">
            <v>19</v>
          </cell>
          <cell r="M974" t="str">
            <v>Y</v>
          </cell>
          <cell r="N974" t="str">
            <v/>
          </cell>
          <cell r="O974" t="str">
            <v/>
          </cell>
          <cell r="P974" t="str">
            <v>4</v>
          </cell>
          <cell r="Q974" t="str">
            <v>MNNE</v>
          </cell>
          <cell r="R974" t="str">
            <v>GRND</v>
          </cell>
        </row>
        <row r="975">
          <cell r="B975" t="str">
            <v>5046</v>
          </cell>
          <cell r="C975">
            <v>623</v>
          </cell>
          <cell r="D975" t="str">
            <v>L2 PLASTERER/INSULATOR</v>
          </cell>
          <cell r="E975" t="str">
            <v>NON-EXEMPT</v>
          </cell>
          <cell r="F975" t="str">
            <v>H</v>
          </cell>
          <cell r="G975">
            <v>245</v>
          </cell>
          <cell r="H975">
            <v>1111</v>
          </cell>
          <cell r="I975" t="str">
            <v>0815</v>
          </cell>
          <cell r="J975" t="str">
            <v>245</v>
          </cell>
          <cell r="K975" t="str">
            <v>16</v>
          </cell>
          <cell r="L975" t="str">
            <v>20</v>
          </cell>
          <cell r="M975" t="str">
            <v>Y</v>
          </cell>
          <cell r="N975" t="str">
            <v/>
          </cell>
          <cell r="O975" t="str">
            <v/>
          </cell>
          <cell r="P975" t="str">
            <v>4</v>
          </cell>
          <cell r="Q975" t="str">
            <v>MNNE</v>
          </cell>
          <cell r="R975" t="str">
            <v>GRND</v>
          </cell>
        </row>
        <row r="976">
          <cell r="B976" t="str">
            <v>5048</v>
          </cell>
          <cell r="C976">
            <v>623</v>
          </cell>
          <cell r="D976" t="str">
            <v>L2 COMPUTER GRAPHIC ARTIST</v>
          </cell>
          <cell r="E976" t="str">
            <v>NON-EXEMPT</v>
          </cell>
          <cell r="F976" t="str">
            <v>H</v>
          </cell>
          <cell r="G976">
            <v>245</v>
          </cell>
          <cell r="H976">
            <v>1111</v>
          </cell>
          <cell r="I976" t="str">
            <v>0815</v>
          </cell>
          <cell r="J976" t="str">
            <v>245</v>
          </cell>
          <cell r="K976" t="str">
            <v>16</v>
          </cell>
          <cell r="L976" t="str">
            <v>20</v>
          </cell>
          <cell r="M976" t="str">
            <v>Y</v>
          </cell>
          <cell r="N976" t="str">
            <v/>
          </cell>
          <cell r="O976" t="str">
            <v/>
          </cell>
          <cell r="P976" t="str">
            <v>4</v>
          </cell>
          <cell r="Q976" t="str">
            <v>MNNE</v>
          </cell>
          <cell r="R976" t="str">
            <v>GRND</v>
          </cell>
        </row>
        <row r="977">
          <cell r="B977" t="str">
            <v>5054</v>
          </cell>
          <cell r="C977">
            <v>610</v>
          </cell>
          <cell r="D977" t="str">
            <v>L2 MOTOR REPAIR TECH</v>
          </cell>
          <cell r="E977" t="str">
            <v>NON-EXEMPT</v>
          </cell>
          <cell r="F977" t="str">
            <v>H</v>
          </cell>
          <cell r="G977">
            <v>245</v>
          </cell>
          <cell r="H977">
            <v>1111</v>
          </cell>
          <cell r="I977" t="str">
            <v>0815</v>
          </cell>
          <cell r="J977" t="str">
            <v>245</v>
          </cell>
          <cell r="K977" t="str">
            <v>15</v>
          </cell>
          <cell r="L977" t="str">
            <v>19</v>
          </cell>
          <cell r="M977" t="str">
            <v>Y</v>
          </cell>
          <cell r="N977" t="str">
            <v/>
          </cell>
          <cell r="O977" t="str">
            <v/>
          </cell>
          <cell r="P977" t="str">
            <v>4</v>
          </cell>
          <cell r="Q977" t="str">
            <v>MNNE</v>
          </cell>
          <cell r="R977" t="str">
            <v>GRND</v>
          </cell>
        </row>
        <row r="978">
          <cell r="B978" t="str">
            <v>5056</v>
          </cell>
          <cell r="C978">
            <v>610</v>
          </cell>
          <cell r="D978" t="str">
            <v>L2 MSTR CLK/FIRE ALRM TECH</v>
          </cell>
          <cell r="E978" t="str">
            <v>NON-EXEMPT</v>
          </cell>
          <cell r="F978" t="str">
            <v>H</v>
          </cell>
          <cell r="G978">
            <v>245</v>
          </cell>
          <cell r="H978">
            <v>1111</v>
          </cell>
          <cell r="I978" t="str">
            <v>0815</v>
          </cell>
          <cell r="J978" t="str">
            <v>245</v>
          </cell>
          <cell r="K978" t="str">
            <v>15</v>
          </cell>
          <cell r="L978" t="str">
            <v>19</v>
          </cell>
          <cell r="M978" t="str">
            <v>Y</v>
          </cell>
          <cell r="N978" t="str">
            <v/>
          </cell>
          <cell r="O978" t="str">
            <v/>
          </cell>
          <cell r="P978" t="str">
            <v>4</v>
          </cell>
          <cell r="Q978" t="str">
            <v>MNNE</v>
          </cell>
          <cell r="R978" t="str">
            <v>GRND</v>
          </cell>
        </row>
        <row r="979">
          <cell r="B979" t="str">
            <v>5058</v>
          </cell>
          <cell r="C979">
            <v>610</v>
          </cell>
          <cell r="D979" t="str">
            <v>L2 APPLIANCE REPAIR TECH</v>
          </cell>
          <cell r="E979" t="str">
            <v>NON-EXEMPT</v>
          </cell>
          <cell r="F979" t="str">
            <v>H</v>
          </cell>
          <cell r="G979">
            <v>245</v>
          </cell>
          <cell r="H979">
            <v>1111</v>
          </cell>
          <cell r="I979" t="str">
            <v>0815</v>
          </cell>
          <cell r="J979" t="str">
            <v>245</v>
          </cell>
          <cell r="K979" t="str">
            <v>15</v>
          </cell>
          <cell r="L979" t="str">
            <v>19</v>
          </cell>
          <cell r="M979" t="str">
            <v>Y</v>
          </cell>
          <cell r="N979" t="str">
            <v/>
          </cell>
          <cell r="O979" t="str">
            <v/>
          </cell>
          <cell r="P979" t="str">
            <v>4</v>
          </cell>
          <cell r="Q979" t="str">
            <v>MNNE</v>
          </cell>
          <cell r="R979" t="str">
            <v>GRND</v>
          </cell>
        </row>
        <row r="980">
          <cell r="B980" t="str">
            <v>5060</v>
          </cell>
          <cell r="C980">
            <v>610</v>
          </cell>
          <cell r="D980" t="str">
            <v>L2 LIGHTING TECH</v>
          </cell>
          <cell r="E980" t="str">
            <v>NON-EXEMPT</v>
          </cell>
          <cell r="F980" t="str">
            <v>H</v>
          </cell>
          <cell r="G980">
            <v>245</v>
          </cell>
          <cell r="H980">
            <v>1111</v>
          </cell>
          <cell r="I980" t="str">
            <v>0815</v>
          </cell>
          <cell r="J980" t="str">
            <v>245</v>
          </cell>
          <cell r="K980" t="str">
            <v>15</v>
          </cell>
          <cell r="L980" t="str">
            <v>19</v>
          </cell>
          <cell r="M980" t="str">
            <v>Y</v>
          </cell>
          <cell r="N980" t="str">
            <v/>
          </cell>
          <cell r="O980" t="str">
            <v/>
          </cell>
          <cell r="P980" t="str">
            <v>4</v>
          </cell>
          <cell r="Q980" t="str">
            <v>MNNE</v>
          </cell>
          <cell r="R980" t="str">
            <v>GRND</v>
          </cell>
        </row>
        <row r="981">
          <cell r="B981" t="str">
            <v>5062</v>
          </cell>
          <cell r="C981">
            <v>611</v>
          </cell>
          <cell r="D981" t="str">
            <v>L2 ELECTRICIAN</v>
          </cell>
          <cell r="E981" t="str">
            <v>NON-EXEMPT</v>
          </cell>
          <cell r="F981" t="str">
            <v>H</v>
          </cell>
          <cell r="G981">
            <v>245</v>
          </cell>
          <cell r="H981">
            <v>1111</v>
          </cell>
          <cell r="I981" t="str">
            <v>0815</v>
          </cell>
          <cell r="J981" t="str">
            <v>245</v>
          </cell>
          <cell r="K981" t="str">
            <v>16</v>
          </cell>
          <cell r="L981" t="str">
            <v>20</v>
          </cell>
          <cell r="M981" t="str">
            <v>Y</v>
          </cell>
          <cell r="N981" t="str">
            <v/>
          </cell>
          <cell r="O981" t="str">
            <v/>
          </cell>
          <cell r="P981" t="str">
            <v>4</v>
          </cell>
          <cell r="Q981" t="str">
            <v>MNNE</v>
          </cell>
          <cell r="R981" t="str">
            <v>GRND</v>
          </cell>
        </row>
        <row r="982">
          <cell r="B982" t="str">
            <v>5068</v>
          </cell>
          <cell r="C982">
            <v>629</v>
          </cell>
          <cell r="D982" t="str">
            <v>L2 HVY EQPT/SMALL ENG RPR</v>
          </cell>
          <cell r="E982" t="str">
            <v>NON-EXEMPT</v>
          </cell>
          <cell r="F982" t="str">
            <v>H</v>
          </cell>
          <cell r="G982">
            <v>245</v>
          </cell>
          <cell r="H982">
            <v>1111</v>
          </cell>
          <cell r="I982" t="str">
            <v>0815</v>
          </cell>
          <cell r="J982" t="str">
            <v>245</v>
          </cell>
          <cell r="K982" t="str">
            <v>15</v>
          </cell>
          <cell r="L982" t="str">
            <v>19</v>
          </cell>
          <cell r="M982" t="str">
            <v>Y</v>
          </cell>
          <cell r="N982" t="str">
            <v/>
          </cell>
          <cell r="O982" t="str">
            <v/>
          </cell>
          <cell r="P982" t="str">
            <v>4</v>
          </cell>
          <cell r="Q982" t="str">
            <v>MNNE</v>
          </cell>
          <cell r="R982" t="str">
            <v>GRND</v>
          </cell>
        </row>
        <row r="983">
          <cell r="B983" t="str">
            <v>5070</v>
          </cell>
          <cell r="C983">
            <v>630</v>
          </cell>
          <cell r="D983" t="str">
            <v>L2 HEAVY EQUIPMNT OPERATOR</v>
          </cell>
          <cell r="E983" t="str">
            <v>NON-EXEMPT</v>
          </cell>
          <cell r="F983" t="str">
            <v>H</v>
          </cell>
          <cell r="G983">
            <v>245</v>
          </cell>
          <cell r="H983">
            <v>1111</v>
          </cell>
          <cell r="I983" t="str">
            <v>0815</v>
          </cell>
          <cell r="J983" t="str">
            <v>245</v>
          </cell>
          <cell r="K983" t="str">
            <v>15</v>
          </cell>
          <cell r="L983" t="str">
            <v>19</v>
          </cell>
          <cell r="M983" t="str">
            <v>Y</v>
          </cell>
          <cell r="N983" t="str">
            <v/>
          </cell>
          <cell r="O983" t="str">
            <v/>
          </cell>
          <cell r="P983" t="str">
            <v>4</v>
          </cell>
          <cell r="Q983" t="str">
            <v>MNNE</v>
          </cell>
          <cell r="R983" t="str">
            <v>GRND</v>
          </cell>
        </row>
        <row r="984">
          <cell r="B984" t="str">
            <v>5072</v>
          </cell>
          <cell r="C984">
            <v>619</v>
          </cell>
          <cell r="D984" t="str">
            <v>L2 PAVEMENT MTCE TECH</v>
          </cell>
          <cell r="E984" t="str">
            <v>NON-EXEMPT</v>
          </cell>
          <cell r="F984" t="str">
            <v>H</v>
          </cell>
          <cell r="G984">
            <v>245</v>
          </cell>
          <cell r="H984">
            <v>1111</v>
          </cell>
          <cell r="I984" t="str">
            <v>0815</v>
          </cell>
          <cell r="J984" t="str">
            <v>245</v>
          </cell>
          <cell r="K984" t="str">
            <v>15</v>
          </cell>
          <cell r="L984" t="str">
            <v>19</v>
          </cell>
          <cell r="M984" t="str">
            <v>Y</v>
          </cell>
          <cell r="N984" t="str">
            <v/>
          </cell>
          <cell r="O984" t="str">
            <v/>
          </cell>
          <cell r="P984" t="str">
            <v>4</v>
          </cell>
          <cell r="Q984" t="str">
            <v>MNNE</v>
          </cell>
          <cell r="R984" t="str">
            <v>GRND</v>
          </cell>
        </row>
        <row r="985">
          <cell r="B985" t="str">
            <v>5074</v>
          </cell>
          <cell r="C985">
            <v>619</v>
          </cell>
          <cell r="D985" t="str">
            <v>L2 FENCING MTCE TECH</v>
          </cell>
          <cell r="E985" t="str">
            <v>NON-EXEMPT</v>
          </cell>
          <cell r="F985" t="str">
            <v>H</v>
          </cell>
          <cell r="G985">
            <v>245</v>
          </cell>
          <cell r="H985">
            <v>1111</v>
          </cell>
          <cell r="I985" t="str">
            <v>0815</v>
          </cell>
          <cell r="J985" t="str">
            <v>245</v>
          </cell>
          <cell r="K985" t="str">
            <v>15</v>
          </cell>
          <cell r="L985" t="str">
            <v>19</v>
          </cell>
          <cell r="M985" t="str">
            <v>Y</v>
          </cell>
          <cell r="N985" t="str">
            <v/>
          </cell>
          <cell r="O985" t="str">
            <v/>
          </cell>
          <cell r="P985" t="str">
            <v>4</v>
          </cell>
          <cell r="Q985" t="str">
            <v>MNNE</v>
          </cell>
          <cell r="R985" t="str">
            <v>GRND</v>
          </cell>
        </row>
        <row r="986">
          <cell r="B986" t="str">
            <v>5076</v>
          </cell>
          <cell r="C986">
            <v>619</v>
          </cell>
          <cell r="D986" t="str">
            <v>L2 PLAYGROUND MTCE TECH</v>
          </cell>
          <cell r="E986" t="str">
            <v>NON-EXEMPT</v>
          </cell>
          <cell r="F986" t="str">
            <v>H</v>
          </cell>
          <cell r="G986">
            <v>245</v>
          </cell>
          <cell r="H986">
            <v>1111</v>
          </cell>
          <cell r="I986" t="str">
            <v>0815</v>
          </cell>
          <cell r="J986" t="str">
            <v>245</v>
          </cell>
          <cell r="K986" t="str">
            <v>15</v>
          </cell>
          <cell r="L986" t="str">
            <v>19</v>
          </cell>
          <cell r="M986" t="str">
            <v>Y</v>
          </cell>
          <cell r="N986" t="str">
            <v/>
          </cell>
          <cell r="O986" t="str">
            <v/>
          </cell>
          <cell r="P986" t="str">
            <v>4</v>
          </cell>
          <cell r="Q986" t="str">
            <v>MNNE</v>
          </cell>
          <cell r="R986" t="str">
            <v>GRND</v>
          </cell>
        </row>
        <row r="987">
          <cell r="B987" t="str">
            <v>5078</v>
          </cell>
          <cell r="C987">
            <v>619</v>
          </cell>
          <cell r="D987" t="str">
            <v>L2 LANDSCAPE/ARBOREAL TECH</v>
          </cell>
          <cell r="E987" t="str">
            <v>NON-EXEMPT</v>
          </cell>
          <cell r="F987" t="str">
            <v>H</v>
          </cell>
          <cell r="G987">
            <v>245</v>
          </cell>
          <cell r="H987">
            <v>1111</v>
          </cell>
          <cell r="I987" t="str">
            <v>0815</v>
          </cell>
          <cell r="J987" t="str">
            <v>245</v>
          </cell>
          <cell r="K987" t="str">
            <v>15</v>
          </cell>
          <cell r="L987" t="str">
            <v>19</v>
          </cell>
          <cell r="M987" t="str">
            <v>Y</v>
          </cell>
          <cell r="N987" t="str">
            <v/>
          </cell>
          <cell r="O987" t="str">
            <v/>
          </cell>
          <cell r="P987" t="str">
            <v>4</v>
          </cell>
          <cell r="Q987" t="str">
            <v>MNNE</v>
          </cell>
          <cell r="R987" t="str">
            <v>GRND</v>
          </cell>
        </row>
        <row r="988">
          <cell r="B988" t="str">
            <v>5080</v>
          </cell>
          <cell r="C988">
            <v>619</v>
          </cell>
          <cell r="D988" t="str">
            <v>L2 ATHLETIC FIELD TECH</v>
          </cell>
          <cell r="E988" t="str">
            <v>NON-EXEMPT</v>
          </cell>
          <cell r="F988" t="str">
            <v>H</v>
          </cell>
          <cell r="G988">
            <v>245</v>
          </cell>
          <cell r="H988">
            <v>1111</v>
          </cell>
          <cell r="I988" t="str">
            <v>0815</v>
          </cell>
          <cell r="J988" t="str">
            <v>245</v>
          </cell>
          <cell r="K988" t="str">
            <v>15</v>
          </cell>
          <cell r="L988" t="str">
            <v>19</v>
          </cell>
          <cell r="M988" t="str">
            <v>Y</v>
          </cell>
          <cell r="N988" t="str">
            <v/>
          </cell>
          <cell r="O988" t="str">
            <v/>
          </cell>
          <cell r="P988" t="str">
            <v>4</v>
          </cell>
          <cell r="Q988" t="str">
            <v>MNNE</v>
          </cell>
          <cell r="R988" t="str">
            <v>GRND</v>
          </cell>
        </row>
        <row r="989">
          <cell r="B989" t="str">
            <v>5082</v>
          </cell>
          <cell r="C989">
            <v>619</v>
          </cell>
          <cell r="D989" t="str">
            <v>L2 PEST MANAGEMENT TECH</v>
          </cell>
          <cell r="E989" t="str">
            <v>NON-EXEMPT</v>
          </cell>
          <cell r="F989" t="str">
            <v>H</v>
          </cell>
          <cell r="G989">
            <v>245</v>
          </cell>
          <cell r="H989">
            <v>1111</v>
          </cell>
          <cell r="I989" t="str">
            <v>0815</v>
          </cell>
          <cell r="J989" t="str">
            <v>245</v>
          </cell>
          <cell r="K989" t="str">
            <v>15</v>
          </cell>
          <cell r="L989" t="str">
            <v>19</v>
          </cell>
          <cell r="M989" t="str">
            <v>Y</v>
          </cell>
          <cell r="N989" t="str">
            <v/>
          </cell>
          <cell r="O989" t="str">
            <v/>
          </cell>
          <cell r="P989" t="str">
            <v>4</v>
          </cell>
          <cell r="Q989" t="str">
            <v>MNNE</v>
          </cell>
          <cell r="R989" t="str">
            <v>GRND</v>
          </cell>
        </row>
        <row r="990">
          <cell r="B990" t="str">
            <v>5088</v>
          </cell>
          <cell r="C990">
            <v>601</v>
          </cell>
          <cell r="D990" t="str">
            <v>L2 BRICKLAYER</v>
          </cell>
          <cell r="E990" t="str">
            <v>NON-EXEMPT</v>
          </cell>
          <cell r="F990" t="str">
            <v>H</v>
          </cell>
          <cell r="G990">
            <v>245</v>
          </cell>
          <cell r="H990">
            <v>1111</v>
          </cell>
          <cell r="I990" t="str">
            <v>0815</v>
          </cell>
          <cell r="J990" t="str">
            <v>245</v>
          </cell>
          <cell r="K990" t="str">
            <v>15</v>
          </cell>
          <cell r="L990" t="str">
            <v>19</v>
          </cell>
          <cell r="M990" t="str">
            <v>Y</v>
          </cell>
          <cell r="N990" t="str">
            <v/>
          </cell>
          <cell r="O990" t="str">
            <v/>
          </cell>
          <cell r="P990" t="str">
            <v>4</v>
          </cell>
          <cell r="Q990" t="str">
            <v>MNNE</v>
          </cell>
          <cell r="R990" t="str">
            <v>GRND</v>
          </cell>
        </row>
        <row r="991">
          <cell r="B991" t="str">
            <v>5090</v>
          </cell>
          <cell r="C991">
            <v>603</v>
          </cell>
          <cell r="D991" t="str">
            <v>L2 CARPENTER</v>
          </cell>
          <cell r="E991" t="str">
            <v>NON-EXEMPT</v>
          </cell>
          <cell r="F991" t="str">
            <v>H</v>
          </cell>
          <cell r="G991">
            <v>245</v>
          </cell>
          <cell r="H991">
            <v>1111</v>
          </cell>
          <cell r="I991" t="str">
            <v>0815</v>
          </cell>
          <cell r="J991" t="str">
            <v>245</v>
          </cell>
          <cell r="K991" t="str">
            <v>16</v>
          </cell>
          <cell r="L991" t="str">
            <v>20</v>
          </cell>
          <cell r="M991" t="str">
            <v>Y</v>
          </cell>
          <cell r="N991" t="str">
            <v/>
          </cell>
          <cell r="O991" t="str">
            <v/>
          </cell>
          <cell r="P991" t="str">
            <v>4</v>
          </cell>
          <cell r="Q991" t="str">
            <v>MNNE</v>
          </cell>
          <cell r="R991" t="str">
            <v>GRND</v>
          </cell>
        </row>
        <row r="992">
          <cell r="B992" t="str">
            <v>5092</v>
          </cell>
          <cell r="C992">
            <v>623</v>
          </cell>
          <cell r="D992" t="str">
            <v>L2 FLOOR COVER/TILE TECH</v>
          </cell>
          <cell r="E992" t="str">
            <v>NON-EXEMPT</v>
          </cell>
          <cell r="F992" t="str">
            <v>H</v>
          </cell>
          <cell r="G992">
            <v>245</v>
          </cell>
          <cell r="H992">
            <v>1111</v>
          </cell>
          <cell r="I992" t="str">
            <v>0815</v>
          </cell>
          <cell r="J992" t="str">
            <v>245</v>
          </cell>
          <cell r="K992" t="str">
            <v>15</v>
          </cell>
          <cell r="L992" t="str">
            <v>19</v>
          </cell>
          <cell r="M992" t="str">
            <v>Y</v>
          </cell>
          <cell r="N992" t="str">
            <v/>
          </cell>
          <cell r="O992" t="str">
            <v/>
          </cell>
          <cell r="P992" t="str">
            <v>4</v>
          </cell>
          <cell r="Q992" t="str">
            <v>MNNE</v>
          </cell>
          <cell r="R992" t="str">
            <v>GRND</v>
          </cell>
        </row>
        <row r="993">
          <cell r="B993" t="str">
            <v>5094</v>
          </cell>
          <cell r="C993">
            <v>622</v>
          </cell>
          <cell r="D993" t="str">
            <v>L2 LOCKSMITH</v>
          </cell>
          <cell r="E993" t="str">
            <v>NON-EXEMPT</v>
          </cell>
          <cell r="F993" t="str">
            <v>H</v>
          </cell>
          <cell r="G993">
            <v>245</v>
          </cell>
          <cell r="H993">
            <v>1111</v>
          </cell>
          <cell r="I993" t="str">
            <v>0815</v>
          </cell>
          <cell r="J993" t="str">
            <v>245</v>
          </cell>
          <cell r="K993" t="str">
            <v>15</v>
          </cell>
          <cell r="L993" t="str">
            <v>19</v>
          </cell>
          <cell r="M993" t="str">
            <v>Y</v>
          </cell>
          <cell r="N993" t="str">
            <v/>
          </cell>
          <cell r="O993" t="str">
            <v/>
          </cell>
          <cell r="P993" t="str">
            <v>4</v>
          </cell>
          <cell r="Q993" t="str">
            <v>MNNE</v>
          </cell>
          <cell r="R993" t="str">
            <v>GRND</v>
          </cell>
        </row>
        <row r="994">
          <cell r="B994" t="str">
            <v>5096</v>
          </cell>
          <cell r="C994">
            <v>603</v>
          </cell>
          <cell r="D994" t="str">
            <v>L2 CABINETMAKER</v>
          </cell>
          <cell r="E994" t="str">
            <v>NON-EXEMPT</v>
          </cell>
          <cell r="F994" t="str">
            <v>H</v>
          </cell>
          <cell r="G994">
            <v>245</v>
          </cell>
          <cell r="H994">
            <v>1111</v>
          </cell>
          <cell r="I994" t="str">
            <v>0815</v>
          </cell>
          <cell r="J994" t="str">
            <v>245</v>
          </cell>
          <cell r="K994" t="str">
            <v>16</v>
          </cell>
          <cell r="L994" t="str">
            <v>20</v>
          </cell>
          <cell r="M994" t="str">
            <v>Y</v>
          </cell>
          <cell r="N994" t="str">
            <v/>
          </cell>
          <cell r="O994" t="str">
            <v/>
          </cell>
          <cell r="P994" t="str">
            <v>4</v>
          </cell>
          <cell r="Q994" t="str">
            <v>MNNE</v>
          </cell>
          <cell r="R994" t="str">
            <v>GRND</v>
          </cell>
        </row>
        <row r="995">
          <cell r="B995" t="str">
            <v>5097</v>
          </cell>
          <cell r="C995">
            <v>613</v>
          </cell>
          <cell r="D995" t="str">
            <v>L2 SHOP SCHEDULER/PLANNER</v>
          </cell>
          <cell r="E995" t="str">
            <v>NON-EXEMPT</v>
          </cell>
          <cell r="F995" t="str">
            <v>H</v>
          </cell>
          <cell r="G995">
            <v>245</v>
          </cell>
          <cell r="H995">
            <v>1111</v>
          </cell>
          <cell r="I995" t="str">
            <v>0815</v>
          </cell>
          <cell r="J995" t="str">
            <v>245</v>
          </cell>
          <cell r="K995" t="str">
            <v>15</v>
          </cell>
          <cell r="L995" t="str">
            <v>19</v>
          </cell>
          <cell r="M995" t="str">
            <v>Y</v>
          </cell>
          <cell r="N995" t="str">
            <v/>
          </cell>
          <cell r="O995" t="str">
            <v/>
          </cell>
          <cell r="P995" t="str">
            <v>4</v>
          </cell>
          <cell r="Q995" t="str">
            <v>MNNE</v>
          </cell>
          <cell r="R995" t="str">
            <v>GRND</v>
          </cell>
        </row>
        <row r="996">
          <cell r="B996" t="str">
            <v>5100</v>
          </cell>
          <cell r="C996">
            <v>620</v>
          </cell>
          <cell r="D996" t="str">
            <v>L3 PUMP/AIR COMPRESS TECH</v>
          </cell>
          <cell r="E996" t="str">
            <v>NON-EXEMPT</v>
          </cell>
          <cell r="F996" t="str">
            <v>H</v>
          </cell>
          <cell r="G996">
            <v>245</v>
          </cell>
          <cell r="H996">
            <v>1111</v>
          </cell>
          <cell r="I996" t="str">
            <v>0815</v>
          </cell>
          <cell r="J996" t="str">
            <v>245</v>
          </cell>
          <cell r="K996" t="str">
            <v>20</v>
          </cell>
          <cell r="L996" t="str">
            <v>21</v>
          </cell>
          <cell r="M996" t="str">
            <v>Y</v>
          </cell>
          <cell r="N996" t="str">
            <v/>
          </cell>
          <cell r="O996" t="str">
            <v/>
          </cell>
          <cell r="P996" t="str">
            <v>4</v>
          </cell>
          <cell r="Q996" t="str">
            <v>MNNE</v>
          </cell>
          <cell r="R996" t="str">
            <v>GRND</v>
          </cell>
        </row>
        <row r="997">
          <cell r="B997" t="str">
            <v>5101</v>
          </cell>
          <cell r="C997">
            <v>612</v>
          </cell>
          <cell r="D997" t="str">
            <v>L3 PREVENT MTCE TECH - AM</v>
          </cell>
          <cell r="E997" t="str">
            <v>NON-EXEMPT</v>
          </cell>
          <cell r="F997" t="str">
            <v>H</v>
          </cell>
          <cell r="G997">
            <v>245</v>
          </cell>
          <cell r="H997">
            <v>1111</v>
          </cell>
          <cell r="I997" t="str">
            <v>0815</v>
          </cell>
          <cell r="J997" t="str">
            <v>245</v>
          </cell>
          <cell r="K997" t="str">
            <v>21</v>
          </cell>
          <cell r="L997" t="str">
            <v>22</v>
          </cell>
          <cell r="M997" t="str">
            <v>Y</v>
          </cell>
          <cell r="N997" t="str">
            <v/>
          </cell>
          <cell r="O997" t="str">
            <v/>
          </cell>
          <cell r="P997" t="str">
            <v>4</v>
          </cell>
          <cell r="Q997" t="str">
            <v>MNNE</v>
          </cell>
          <cell r="R997" t="str">
            <v>GRND</v>
          </cell>
        </row>
        <row r="998">
          <cell r="B998" t="str">
            <v>5102</v>
          </cell>
          <cell r="C998">
            <v>620</v>
          </cell>
          <cell r="D998" t="str">
            <v>L3 STEAM/HYDRONIC SYS TECH</v>
          </cell>
          <cell r="E998" t="str">
            <v>NON-EXEMPT</v>
          </cell>
          <cell r="F998" t="str">
            <v>H</v>
          </cell>
          <cell r="G998">
            <v>245</v>
          </cell>
          <cell r="H998">
            <v>1111</v>
          </cell>
          <cell r="I998" t="str">
            <v>0815</v>
          </cell>
          <cell r="J998" t="str">
            <v>245</v>
          </cell>
          <cell r="K998" t="str">
            <v>21</v>
          </cell>
          <cell r="L998" t="str">
            <v>24</v>
          </cell>
          <cell r="M998" t="str">
            <v>Y</v>
          </cell>
          <cell r="N998" t="str">
            <v/>
          </cell>
          <cell r="O998" t="str">
            <v/>
          </cell>
          <cell r="P998" t="str">
            <v>4</v>
          </cell>
          <cell r="Q998" t="str">
            <v>MNNE</v>
          </cell>
          <cell r="R998" t="str">
            <v>GRND</v>
          </cell>
        </row>
        <row r="999">
          <cell r="B999" t="str">
            <v>5103</v>
          </cell>
          <cell r="C999">
            <v>612</v>
          </cell>
          <cell r="D999" t="str">
            <v>L3 PREVENT MTCE TECH - PM</v>
          </cell>
          <cell r="E999" t="str">
            <v>NON-EXEMPT</v>
          </cell>
          <cell r="F999" t="str">
            <v>H</v>
          </cell>
          <cell r="G999">
            <v>245</v>
          </cell>
          <cell r="H999">
            <v>1111</v>
          </cell>
          <cell r="I999" t="str">
            <v>0816</v>
          </cell>
          <cell r="J999" t="str">
            <v>245</v>
          </cell>
          <cell r="K999" t="str">
            <v>21</v>
          </cell>
          <cell r="L999" t="str">
            <v>22</v>
          </cell>
          <cell r="M999" t="str">
            <v>Y</v>
          </cell>
          <cell r="N999" t="str">
            <v/>
          </cell>
          <cell r="O999" t="str">
            <v/>
          </cell>
          <cell r="P999" t="str">
            <v>4</v>
          </cell>
          <cell r="Q999" t="str">
            <v>MNNE</v>
          </cell>
          <cell r="R999" t="str">
            <v>GRND</v>
          </cell>
        </row>
        <row r="1000">
          <cell r="B1000" t="str">
            <v>5104</v>
          </cell>
          <cell r="C1000">
            <v>620</v>
          </cell>
          <cell r="D1000" t="str">
            <v>L3 REFRIGERATION-A/C TECH</v>
          </cell>
          <cell r="E1000" t="str">
            <v>NON-EXEMPT</v>
          </cell>
          <cell r="F1000" t="str">
            <v>H</v>
          </cell>
          <cell r="G1000">
            <v>245</v>
          </cell>
          <cell r="H1000">
            <v>1111</v>
          </cell>
          <cell r="I1000" t="str">
            <v>0815</v>
          </cell>
          <cell r="J1000" t="str">
            <v>245</v>
          </cell>
          <cell r="K1000" t="str">
            <v>21</v>
          </cell>
          <cell r="L1000" t="str">
            <v>24</v>
          </cell>
          <cell r="M1000" t="str">
            <v>Y</v>
          </cell>
          <cell r="N1000" t="str">
            <v/>
          </cell>
          <cell r="O1000" t="str">
            <v/>
          </cell>
          <cell r="P1000" t="str">
            <v>4</v>
          </cell>
          <cell r="Q1000" t="str">
            <v>MNNE</v>
          </cell>
          <cell r="R1000" t="str">
            <v>GRND</v>
          </cell>
        </row>
        <row r="1001">
          <cell r="B1001" t="str">
            <v>5106</v>
          </cell>
          <cell r="C1001">
            <v>620</v>
          </cell>
          <cell r="D1001" t="str">
            <v>L3 CONTROLS TECH</v>
          </cell>
          <cell r="E1001" t="str">
            <v>NON-EXEMPT</v>
          </cell>
          <cell r="F1001" t="str">
            <v>H</v>
          </cell>
          <cell r="G1001">
            <v>245</v>
          </cell>
          <cell r="H1001">
            <v>1111</v>
          </cell>
          <cell r="I1001" t="str">
            <v>0815</v>
          </cell>
          <cell r="J1001" t="str">
            <v>245</v>
          </cell>
          <cell r="K1001" t="str">
            <v>21</v>
          </cell>
          <cell r="L1001" t="str">
            <v>24</v>
          </cell>
          <cell r="M1001" t="str">
            <v>Y</v>
          </cell>
          <cell r="N1001" t="str">
            <v/>
          </cell>
          <cell r="O1001" t="str">
            <v/>
          </cell>
          <cell r="P1001" t="str">
            <v>4</v>
          </cell>
          <cell r="Q1001" t="str">
            <v>MNNE</v>
          </cell>
          <cell r="R1001" t="str">
            <v>GRND</v>
          </cell>
        </row>
        <row r="1002">
          <cell r="B1002" t="str">
            <v>5108</v>
          </cell>
          <cell r="C1002">
            <v>620</v>
          </cell>
          <cell r="D1002" t="str">
            <v>L3 BOILER/COMBUSTION TECH</v>
          </cell>
          <cell r="E1002" t="str">
            <v>NON-EXEMPT</v>
          </cell>
          <cell r="F1002" t="str">
            <v>H</v>
          </cell>
          <cell r="G1002">
            <v>245</v>
          </cell>
          <cell r="H1002">
            <v>1111</v>
          </cell>
          <cell r="I1002" t="str">
            <v>0815</v>
          </cell>
          <cell r="J1002" t="str">
            <v>245</v>
          </cell>
          <cell r="K1002" t="str">
            <v>21</v>
          </cell>
          <cell r="L1002" t="str">
            <v>24</v>
          </cell>
          <cell r="M1002" t="str">
            <v>Y</v>
          </cell>
          <cell r="N1002" t="str">
            <v/>
          </cell>
          <cell r="O1002" t="str">
            <v/>
          </cell>
          <cell r="P1002" t="str">
            <v>4</v>
          </cell>
          <cell r="Q1002" t="str">
            <v>MNNE</v>
          </cell>
          <cell r="R1002" t="str">
            <v>GRND</v>
          </cell>
        </row>
        <row r="1003">
          <cell r="B1003" t="str">
            <v>5110</v>
          </cell>
          <cell r="C1003">
            <v>620</v>
          </cell>
          <cell r="D1003" t="str">
            <v>L3 FIRE SUPPRESSION TECH</v>
          </cell>
          <cell r="E1003" t="str">
            <v>NON-EXEMPT</v>
          </cell>
          <cell r="F1003" t="str">
            <v>H</v>
          </cell>
          <cell r="G1003">
            <v>245</v>
          </cell>
          <cell r="H1003">
            <v>1111</v>
          </cell>
          <cell r="I1003" t="str">
            <v>0815</v>
          </cell>
          <cell r="J1003" t="str">
            <v>245</v>
          </cell>
          <cell r="K1003" t="str">
            <v>21</v>
          </cell>
          <cell r="L1003" t="str">
            <v>24</v>
          </cell>
          <cell r="M1003" t="str">
            <v>Y</v>
          </cell>
          <cell r="N1003" t="str">
            <v/>
          </cell>
          <cell r="O1003" t="str">
            <v/>
          </cell>
          <cell r="P1003" t="str">
            <v>4</v>
          </cell>
          <cell r="Q1003" t="str">
            <v>MNNE</v>
          </cell>
          <cell r="R1003" t="str">
            <v>GRND</v>
          </cell>
        </row>
        <row r="1004">
          <cell r="B1004" t="str">
            <v>5112</v>
          </cell>
          <cell r="C1004">
            <v>620</v>
          </cell>
          <cell r="D1004" t="str">
            <v>L3 CHILLER/ABSORBER TECH</v>
          </cell>
          <cell r="E1004" t="str">
            <v>NON-EXEMPT</v>
          </cell>
          <cell r="F1004" t="str">
            <v>H</v>
          </cell>
          <cell r="G1004">
            <v>245</v>
          </cell>
          <cell r="H1004">
            <v>1111</v>
          </cell>
          <cell r="I1004" t="str">
            <v>0815</v>
          </cell>
          <cell r="J1004" t="str">
            <v>245</v>
          </cell>
          <cell r="K1004" t="str">
            <v>21</v>
          </cell>
          <cell r="L1004" t="str">
            <v>24</v>
          </cell>
          <cell r="M1004" t="str">
            <v>Y</v>
          </cell>
          <cell r="N1004" t="str">
            <v/>
          </cell>
          <cell r="O1004" t="str">
            <v/>
          </cell>
          <cell r="P1004" t="str">
            <v>4</v>
          </cell>
          <cell r="Q1004" t="str">
            <v>MNNE</v>
          </cell>
          <cell r="R1004" t="str">
            <v>GRND</v>
          </cell>
        </row>
        <row r="1005">
          <cell r="B1005" t="str">
            <v>5116</v>
          </cell>
          <cell r="C1005">
            <v>623</v>
          </cell>
          <cell r="D1005" t="str">
            <v>L3 SHEET METAL TECH</v>
          </cell>
          <cell r="E1005" t="str">
            <v>NON-EXEMPT</v>
          </cell>
          <cell r="F1005" t="str">
            <v>H</v>
          </cell>
          <cell r="G1005">
            <v>245</v>
          </cell>
          <cell r="H1005">
            <v>1111</v>
          </cell>
          <cell r="I1005" t="str">
            <v>0815</v>
          </cell>
          <cell r="J1005" t="str">
            <v>245</v>
          </cell>
          <cell r="K1005" t="str">
            <v>21</v>
          </cell>
          <cell r="L1005" t="str">
            <v>23</v>
          </cell>
          <cell r="M1005" t="str">
            <v>Y</v>
          </cell>
          <cell r="N1005" t="str">
            <v/>
          </cell>
          <cell r="O1005" t="str">
            <v/>
          </cell>
          <cell r="P1005" t="str">
            <v>4</v>
          </cell>
          <cell r="Q1005" t="str">
            <v>MNNE</v>
          </cell>
          <cell r="R1005" t="str">
            <v>GRND</v>
          </cell>
        </row>
        <row r="1006">
          <cell r="B1006" t="str">
            <v>5118</v>
          </cell>
          <cell r="C1006">
            <v>623</v>
          </cell>
          <cell r="D1006" t="str">
            <v>L3 MILLWRIGHT</v>
          </cell>
          <cell r="E1006" t="str">
            <v>NON-EXEMPT</v>
          </cell>
          <cell r="F1006" t="str">
            <v>H</v>
          </cell>
          <cell r="G1006">
            <v>245</v>
          </cell>
          <cell r="H1006">
            <v>1111</v>
          </cell>
          <cell r="I1006" t="str">
            <v>0815</v>
          </cell>
          <cell r="J1006" t="str">
            <v>245</v>
          </cell>
          <cell r="K1006" t="str">
            <v>21</v>
          </cell>
          <cell r="L1006" t="str">
            <v>22</v>
          </cell>
          <cell r="M1006" t="str">
            <v>Y</v>
          </cell>
          <cell r="N1006" t="str">
            <v/>
          </cell>
          <cell r="O1006" t="str">
            <v/>
          </cell>
          <cell r="P1006" t="str">
            <v>4</v>
          </cell>
          <cell r="Q1006" t="str">
            <v>MNNE</v>
          </cell>
          <cell r="R1006" t="str">
            <v>GRND</v>
          </cell>
        </row>
        <row r="1007">
          <cell r="B1007" t="str">
            <v>5120</v>
          </cell>
          <cell r="C1007">
            <v>623</v>
          </cell>
          <cell r="D1007" t="str">
            <v>L3 IRON WORKER</v>
          </cell>
          <cell r="E1007" t="str">
            <v>NON-EXEMPT</v>
          </cell>
          <cell r="F1007" t="str">
            <v>H</v>
          </cell>
          <cell r="G1007">
            <v>245</v>
          </cell>
          <cell r="H1007">
            <v>1111</v>
          </cell>
          <cell r="I1007" t="str">
            <v>0815</v>
          </cell>
          <cell r="J1007" t="str">
            <v>245</v>
          </cell>
          <cell r="K1007" t="str">
            <v>21</v>
          </cell>
          <cell r="L1007" t="str">
            <v>22</v>
          </cell>
          <cell r="M1007" t="str">
            <v>Y</v>
          </cell>
          <cell r="N1007" t="str">
            <v/>
          </cell>
          <cell r="O1007" t="str">
            <v/>
          </cell>
          <cell r="P1007" t="str">
            <v>4</v>
          </cell>
          <cell r="Q1007" t="str">
            <v>MNNE</v>
          </cell>
          <cell r="R1007" t="str">
            <v>GRND</v>
          </cell>
        </row>
        <row r="1008">
          <cell r="B1008" t="str">
            <v>5122</v>
          </cell>
          <cell r="C1008">
            <v>623</v>
          </cell>
          <cell r="D1008" t="str">
            <v>L3 PIANO TUNER</v>
          </cell>
          <cell r="E1008" t="str">
            <v>NON-EXEMPT</v>
          </cell>
          <cell r="F1008" t="str">
            <v>H</v>
          </cell>
          <cell r="G1008">
            <v>245</v>
          </cell>
          <cell r="H1008">
            <v>1111</v>
          </cell>
          <cell r="I1008" t="str">
            <v>0815</v>
          </cell>
          <cell r="J1008" t="str">
            <v>245</v>
          </cell>
          <cell r="K1008" t="str">
            <v>21</v>
          </cell>
          <cell r="L1008" t="str">
            <v>22</v>
          </cell>
          <cell r="M1008" t="str">
            <v>Y</v>
          </cell>
          <cell r="N1008" t="str">
            <v/>
          </cell>
          <cell r="O1008" t="str">
            <v/>
          </cell>
          <cell r="P1008" t="str">
            <v>4</v>
          </cell>
          <cell r="Q1008" t="str">
            <v>MNNE</v>
          </cell>
          <cell r="R1008" t="str">
            <v>GRND</v>
          </cell>
        </row>
        <row r="1009">
          <cell r="B1009" t="str">
            <v>5124</v>
          </cell>
          <cell r="C1009">
            <v>623</v>
          </cell>
          <cell r="D1009" t="str">
            <v>L3 METALWKS/FIRE EXTG TECH</v>
          </cell>
          <cell r="E1009" t="str">
            <v>NON-EXEMPT</v>
          </cell>
          <cell r="F1009" t="str">
            <v>H</v>
          </cell>
          <cell r="G1009">
            <v>245</v>
          </cell>
          <cell r="H1009">
            <v>1111</v>
          </cell>
          <cell r="I1009" t="str">
            <v>0815</v>
          </cell>
          <cell r="J1009" t="str">
            <v>245</v>
          </cell>
          <cell r="K1009" t="str">
            <v>20</v>
          </cell>
          <cell r="L1009" t="str">
            <v>21</v>
          </cell>
          <cell r="M1009" t="str">
            <v>Y</v>
          </cell>
          <cell r="N1009" t="str">
            <v/>
          </cell>
          <cell r="O1009" t="str">
            <v/>
          </cell>
          <cell r="P1009" t="str">
            <v>4</v>
          </cell>
          <cell r="Q1009" t="str">
            <v>MNNE</v>
          </cell>
          <cell r="R1009" t="str">
            <v>GRND</v>
          </cell>
        </row>
        <row r="1010">
          <cell r="B1010" t="str">
            <v>5130</v>
          </cell>
          <cell r="C1010">
            <v>626</v>
          </cell>
          <cell r="D1010" t="str">
            <v>L3 BCKFLW PREV/IRRIG TECH</v>
          </cell>
          <cell r="E1010" t="str">
            <v>NON-EXEMPT</v>
          </cell>
          <cell r="F1010" t="str">
            <v>H</v>
          </cell>
          <cell r="G1010">
            <v>245</v>
          </cell>
          <cell r="H1010">
            <v>1111</v>
          </cell>
          <cell r="I1010" t="str">
            <v>0815</v>
          </cell>
          <cell r="J1010" t="str">
            <v>245</v>
          </cell>
          <cell r="K1010" t="str">
            <v>20</v>
          </cell>
          <cell r="L1010" t="str">
            <v>21</v>
          </cell>
          <cell r="M1010" t="str">
            <v>Y</v>
          </cell>
          <cell r="N1010" t="str">
            <v/>
          </cell>
          <cell r="O1010" t="str">
            <v/>
          </cell>
          <cell r="P1010" t="str">
            <v>4</v>
          </cell>
          <cell r="Q1010" t="str">
            <v>MNNE</v>
          </cell>
          <cell r="R1010" t="str">
            <v>GRND</v>
          </cell>
        </row>
        <row r="1011">
          <cell r="B1011" t="str">
            <v>5132</v>
          </cell>
          <cell r="C1011">
            <v>626</v>
          </cell>
          <cell r="D1011" t="str">
            <v>L3 DRAIN CLEANING TECH</v>
          </cell>
          <cell r="E1011" t="str">
            <v>NON-EXEMPT</v>
          </cell>
          <cell r="F1011" t="str">
            <v>H</v>
          </cell>
          <cell r="G1011">
            <v>245</v>
          </cell>
          <cell r="H1011">
            <v>1111</v>
          </cell>
          <cell r="I1011" t="str">
            <v>0815</v>
          </cell>
          <cell r="J1011" t="str">
            <v>245</v>
          </cell>
          <cell r="K1011" t="str">
            <v>20</v>
          </cell>
          <cell r="L1011" t="str">
            <v>21</v>
          </cell>
          <cell r="M1011" t="str">
            <v>Y</v>
          </cell>
          <cell r="N1011" t="str">
            <v/>
          </cell>
          <cell r="O1011" t="str">
            <v/>
          </cell>
          <cell r="P1011" t="str">
            <v>4</v>
          </cell>
          <cell r="Q1011" t="str">
            <v>MNNE</v>
          </cell>
          <cell r="R1011" t="str">
            <v>GRND</v>
          </cell>
        </row>
        <row r="1012">
          <cell r="B1012" t="str">
            <v>5134</v>
          </cell>
          <cell r="C1012">
            <v>626</v>
          </cell>
          <cell r="D1012" t="str">
            <v>L3 POOL OPERATION TECH</v>
          </cell>
          <cell r="E1012" t="str">
            <v>NON-EXEMPT</v>
          </cell>
          <cell r="F1012" t="str">
            <v>H</v>
          </cell>
          <cell r="G1012">
            <v>245</v>
          </cell>
          <cell r="H1012">
            <v>1111</v>
          </cell>
          <cell r="I1012" t="str">
            <v>0815</v>
          </cell>
          <cell r="J1012" t="str">
            <v>245</v>
          </cell>
          <cell r="K1012" t="str">
            <v>20</v>
          </cell>
          <cell r="L1012" t="str">
            <v>21</v>
          </cell>
          <cell r="M1012" t="str">
            <v>Y</v>
          </cell>
          <cell r="N1012" t="str">
            <v/>
          </cell>
          <cell r="O1012" t="str">
            <v/>
          </cell>
          <cell r="P1012" t="str">
            <v>4</v>
          </cell>
          <cell r="Q1012" t="str">
            <v>MNNE</v>
          </cell>
          <cell r="R1012" t="str">
            <v>GRND</v>
          </cell>
        </row>
        <row r="1013">
          <cell r="B1013" t="str">
            <v>5136</v>
          </cell>
          <cell r="C1013">
            <v>626</v>
          </cell>
          <cell r="D1013" t="str">
            <v>L3 PLUMBER</v>
          </cell>
          <cell r="E1013" t="str">
            <v>NON-EXEMPT</v>
          </cell>
          <cell r="F1013" t="str">
            <v>H</v>
          </cell>
          <cell r="G1013">
            <v>245</v>
          </cell>
          <cell r="H1013">
            <v>1111</v>
          </cell>
          <cell r="I1013" t="str">
            <v>0815</v>
          </cell>
          <cell r="J1013" t="str">
            <v>245</v>
          </cell>
          <cell r="K1013" t="str">
            <v>21</v>
          </cell>
          <cell r="L1013" t="str">
            <v>24</v>
          </cell>
          <cell r="M1013" t="str">
            <v>Y</v>
          </cell>
          <cell r="N1013" t="str">
            <v/>
          </cell>
          <cell r="O1013" t="str">
            <v/>
          </cell>
          <cell r="P1013" t="str">
            <v>4</v>
          </cell>
          <cell r="Q1013" t="str">
            <v>MNNE</v>
          </cell>
          <cell r="R1013" t="str">
            <v>GRND</v>
          </cell>
        </row>
        <row r="1014">
          <cell r="B1014" t="str">
            <v>5142</v>
          </cell>
          <cell r="C1014">
            <v>623</v>
          </cell>
          <cell r="D1014" t="str">
            <v>L3 ROOFER</v>
          </cell>
          <cell r="E1014" t="str">
            <v>NON-EXEMPT</v>
          </cell>
          <cell r="F1014" t="str">
            <v>H</v>
          </cell>
          <cell r="G1014">
            <v>245</v>
          </cell>
          <cell r="H1014">
            <v>1111</v>
          </cell>
          <cell r="I1014" t="str">
            <v>0815</v>
          </cell>
          <cell r="J1014" t="str">
            <v>245</v>
          </cell>
          <cell r="K1014" t="str">
            <v>20</v>
          </cell>
          <cell r="L1014" t="str">
            <v>21</v>
          </cell>
          <cell r="M1014" t="str">
            <v>Y</v>
          </cell>
          <cell r="N1014" t="str">
            <v/>
          </cell>
          <cell r="O1014" t="str">
            <v/>
          </cell>
          <cell r="P1014" t="str">
            <v>4</v>
          </cell>
          <cell r="Q1014" t="str">
            <v>MNNE</v>
          </cell>
          <cell r="R1014" t="str">
            <v>GRND</v>
          </cell>
        </row>
        <row r="1015">
          <cell r="B1015" t="str">
            <v>5144</v>
          </cell>
          <cell r="C1015">
            <v>624</v>
          </cell>
          <cell r="D1015" t="str">
            <v>L3 PAINTER</v>
          </cell>
          <cell r="E1015" t="str">
            <v>NON-EXEMPT</v>
          </cell>
          <cell r="F1015" t="str">
            <v>H</v>
          </cell>
          <cell r="G1015">
            <v>245</v>
          </cell>
          <cell r="H1015">
            <v>1111</v>
          </cell>
          <cell r="I1015" t="str">
            <v>0815</v>
          </cell>
          <cell r="J1015" t="str">
            <v>245</v>
          </cell>
          <cell r="K1015" t="str">
            <v>21</v>
          </cell>
          <cell r="L1015" t="str">
            <v>22</v>
          </cell>
          <cell r="M1015" t="str">
            <v>Y</v>
          </cell>
          <cell r="N1015" t="str">
            <v/>
          </cell>
          <cell r="O1015" t="str">
            <v/>
          </cell>
          <cell r="P1015" t="str">
            <v>4</v>
          </cell>
          <cell r="Q1015" t="str">
            <v>MNNE</v>
          </cell>
          <cell r="R1015" t="str">
            <v>GRND</v>
          </cell>
        </row>
        <row r="1016">
          <cell r="B1016" t="str">
            <v>5145</v>
          </cell>
          <cell r="C1016">
            <v>624</v>
          </cell>
          <cell r="D1016" t="str">
            <v>L3 PROTECTVE COATINGS TECH</v>
          </cell>
          <cell r="E1016" t="str">
            <v>NON-EXEMPT</v>
          </cell>
          <cell r="F1016" t="str">
            <v>H</v>
          </cell>
          <cell r="G1016">
            <v>245</v>
          </cell>
          <cell r="H1016">
            <v>1111</v>
          </cell>
          <cell r="I1016" t="str">
            <v>0815</v>
          </cell>
          <cell r="J1016" t="str">
            <v>245</v>
          </cell>
          <cell r="K1016" t="str">
            <v>20</v>
          </cell>
          <cell r="L1016" t="str">
            <v>21</v>
          </cell>
          <cell r="M1016" t="str">
            <v>Y</v>
          </cell>
          <cell r="N1016" t="str">
            <v/>
          </cell>
          <cell r="O1016" t="str">
            <v/>
          </cell>
          <cell r="P1016" t="str">
            <v>4</v>
          </cell>
          <cell r="Q1016" t="str">
            <v>MNNE</v>
          </cell>
          <cell r="R1016" t="str">
            <v>GRND</v>
          </cell>
        </row>
        <row r="1017">
          <cell r="B1017" t="str">
            <v>5146</v>
          </cell>
          <cell r="C1017">
            <v>623</v>
          </cell>
          <cell r="D1017" t="str">
            <v>L3 PLASTERER/INSULATOR</v>
          </cell>
          <cell r="E1017" t="str">
            <v>NON-EXEMPT</v>
          </cell>
          <cell r="F1017" t="str">
            <v>H</v>
          </cell>
          <cell r="G1017">
            <v>245</v>
          </cell>
          <cell r="H1017">
            <v>1111</v>
          </cell>
          <cell r="I1017" t="str">
            <v>0815</v>
          </cell>
          <cell r="J1017" t="str">
            <v>245</v>
          </cell>
          <cell r="K1017" t="str">
            <v>21</v>
          </cell>
          <cell r="L1017" t="str">
            <v>22</v>
          </cell>
          <cell r="M1017" t="str">
            <v>Y</v>
          </cell>
          <cell r="N1017" t="str">
            <v/>
          </cell>
          <cell r="O1017" t="str">
            <v/>
          </cell>
          <cell r="P1017" t="str">
            <v>4</v>
          </cell>
          <cell r="Q1017" t="str">
            <v>MNNE</v>
          </cell>
          <cell r="R1017" t="str">
            <v>GRND</v>
          </cell>
        </row>
        <row r="1018">
          <cell r="B1018" t="str">
            <v>5148</v>
          </cell>
          <cell r="C1018">
            <v>623</v>
          </cell>
          <cell r="D1018" t="str">
            <v>L3 COMPUTER GRAPHIC ARTIST</v>
          </cell>
          <cell r="E1018" t="str">
            <v>NON-EXEMPT</v>
          </cell>
          <cell r="F1018" t="str">
            <v>H</v>
          </cell>
          <cell r="G1018">
            <v>245</v>
          </cell>
          <cell r="H1018">
            <v>1111</v>
          </cell>
          <cell r="I1018" t="str">
            <v>0815</v>
          </cell>
          <cell r="J1018" t="str">
            <v>245</v>
          </cell>
          <cell r="K1018" t="str">
            <v>21</v>
          </cell>
          <cell r="L1018" t="str">
            <v>22</v>
          </cell>
          <cell r="M1018" t="str">
            <v>Y</v>
          </cell>
          <cell r="N1018" t="str">
            <v/>
          </cell>
          <cell r="O1018" t="str">
            <v/>
          </cell>
          <cell r="P1018" t="str">
            <v>4</v>
          </cell>
          <cell r="Q1018" t="str">
            <v>MNNE</v>
          </cell>
          <cell r="R1018" t="str">
            <v>GRND</v>
          </cell>
        </row>
        <row r="1019">
          <cell r="B1019" t="str">
            <v>5154</v>
          </cell>
          <cell r="C1019">
            <v>610</v>
          </cell>
          <cell r="D1019" t="str">
            <v>L3 MOTOR REPAIR TECH</v>
          </cell>
          <cell r="E1019" t="str">
            <v>NON-EXEMPT</v>
          </cell>
          <cell r="F1019" t="str">
            <v>H</v>
          </cell>
          <cell r="G1019">
            <v>245</v>
          </cell>
          <cell r="H1019">
            <v>1111</v>
          </cell>
          <cell r="I1019" t="str">
            <v>0815</v>
          </cell>
          <cell r="J1019" t="str">
            <v>245</v>
          </cell>
          <cell r="K1019" t="str">
            <v>20</v>
          </cell>
          <cell r="L1019" t="str">
            <v>21</v>
          </cell>
          <cell r="M1019" t="str">
            <v>Y</v>
          </cell>
          <cell r="N1019" t="str">
            <v/>
          </cell>
          <cell r="O1019" t="str">
            <v/>
          </cell>
          <cell r="P1019" t="str">
            <v>4</v>
          </cell>
          <cell r="Q1019" t="str">
            <v>MNNE</v>
          </cell>
          <cell r="R1019" t="str">
            <v>GRND</v>
          </cell>
        </row>
        <row r="1020">
          <cell r="B1020" t="str">
            <v>5156</v>
          </cell>
          <cell r="C1020">
            <v>610</v>
          </cell>
          <cell r="D1020" t="str">
            <v>L3 MSTR CLK/FIRE ALRM TECH</v>
          </cell>
          <cell r="E1020" t="str">
            <v>NON-EXEMPT</v>
          </cell>
          <cell r="F1020" t="str">
            <v>H</v>
          </cell>
          <cell r="G1020">
            <v>245</v>
          </cell>
          <cell r="H1020">
            <v>1111</v>
          </cell>
          <cell r="I1020" t="str">
            <v>0815</v>
          </cell>
          <cell r="J1020" t="str">
            <v>245</v>
          </cell>
          <cell r="K1020" t="str">
            <v>20</v>
          </cell>
          <cell r="L1020" t="str">
            <v>21</v>
          </cell>
          <cell r="M1020" t="str">
            <v>Y</v>
          </cell>
          <cell r="N1020" t="str">
            <v/>
          </cell>
          <cell r="O1020" t="str">
            <v/>
          </cell>
          <cell r="P1020" t="str">
            <v>4</v>
          </cell>
          <cell r="Q1020" t="str">
            <v>MNNE</v>
          </cell>
          <cell r="R1020" t="str">
            <v>GRND</v>
          </cell>
        </row>
        <row r="1021">
          <cell r="B1021" t="str">
            <v>5158</v>
          </cell>
          <cell r="C1021">
            <v>610</v>
          </cell>
          <cell r="D1021" t="str">
            <v>L3 APPLIANCE REPAIR TECH</v>
          </cell>
          <cell r="E1021" t="str">
            <v>NON-EXEMPT</v>
          </cell>
          <cell r="F1021" t="str">
            <v>H</v>
          </cell>
          <cell r="G1021">
            <v>245</v>
          </cell>
          <cell r="H1021">
            <v>1111</v>
          </cell>
          <cell r="I1021" t="str">
            <v>0815</v>
          </cell>
          <cell r="J1021" t="str">
            <v>245</v>
          </cell>
          <cell r="K1021" t="str">
            <v>20</v>
          </cell>
          <cell r="L1021" t="str">
            <v>21</v>
          </cell>
          <cell r="M1021" t="str">
            <v>Y</v>
          </cell>
          <cell r="N1021" t="str">
            <v/>
          </cell>
          <cell r="O1021" t="str">
            <v/>
          </cell>
          <cell r="P1021" t="str">
            <v>4</v>
          </cell>
          <cell r="Q1021" t="str">
            <v>MNNE</v>
          </cell>
          <cell r="R1021" t="str">
            <v>GRND</v>
          </cell>
        </row>
        <row r="1022">
          <cell r="B1022" t="str">
            <v>5160</v>
          </cell>
          <cell r="C1022">
            <v>610</v>
          </cell>
          <cell r="D1022" t="str">
            <v>L3 LIGHTING TECH</v>
          </cell>
          <cell r="E1022" t="str">
            <v>NON-EXEMPT</v>
          </cell>
          <cell r="F1022" t="str">
            <v>H</v>
          </cell>
          <cell r="G1022">
            <v>245</v>
          </cell>
          <cell r="H1022">
            <v>1111</v>
          </cell>
          <cell r="I1022" t="str">
            <v>0815</v>
          </cell>
          <cell r="J1022" t="str">
            <v>245</v>
          </cell>
          <cell r="K1022" t="str">
            <v>20</v>
          </cell>
          <cell r="L1022" t="str">
            <v>21</v>
          </cell>
          <cell r="M1022" t="str">
            <v>Y</v>
          </cell>
          <cell r="N1022" t="str">
            <v/>
          </cell>
          <cell r="O1022" t="str">
            <v/>
          </cell>
          <cell r="P1022" t="str">
            <v>4</v>
          </cell>
          <cell r="Q1022" t="str">
            <v>MNNE</v>
          </cell>
          <cell r="R1022" t="str">
            <v>GRND</v>
          </cell>
        </row>
        <row r="1023">
          <cell r="B1023" t="str">
            <v>5162</v>
          </cell>
          <cell r="C1023">
            <v>611</v>
          </cell>
          <cell r="D1023" t="str">
            <v>L3 ELECTRICIAN</v>
          </cell>
          <cell r="E1023" t="str">
            <v>NON-EXEMPT</v>
          </cell>
          <cell r="F1023" t="str">
            <v>H</v>
          </cell>
          <cell r="G1023">
            <v>245</v>
          </cell>
          <cell r="H1023">
            <v>1111</v>
          </cell>
          <cell r="I1023" t="str">
            <v>0815</v>
          </cell>
          <cell r="J1023" t="str">
            <v>245</v>
          </cell>
          <cell r="K1023" t="str">
            <v>21</v>
          </cell>
          <cell r="L1023" t="str">
            <v>24</v>
          </cell>
          <cell r="M1023" t="str">
            <v>Y</v>
          </cell>
          <cell r="N1023" t="str">
            <v/>
          </cell>
          <cell r="O1023" t="str">
            <v/>
          </cell>
          <cell r="P1023" t="str">
            <v>4</v>
          </cell>
          <cell r="Q1023" t="str">
            <v>MNNE</v>
          </cell>
          <cell r="R1023" t="str">
            <v>GRND</v>
          </cell>
        </row>
        <row r="1024">
          <cell r="B1024" t="str">
            <v>5168</v>
          </cell>
          <cell r="C1024">
            <v>629</v>
          </cell>
          <cell r="D1024" t="str">
            <v>L3 HVY EQPT/SMALL ENG RPR</v>
          </cell>
          <cell r="E1024" t="str">
            <v>NON-EXEMPT</v>
          </cell>
          <cell r="F1024" t="str">
            <v>H</v>
          </cell>
          <cell r="G1024">
            <v>245</v>
          </cell>
          <cell r="H1024">
            <v>1111</v>
          </cell>
          <cell r="I1024" t="str">
            <v>0815</v>
          </cell>
          <cell r="J1024" t="str">
            <v>245</v>
          </cell>
          <cell r="K1024" t="str">
            <v>20</v>
          </cell>
          <cell r="L1024" t="str">
            <v>21</v>
          </cell>
          <cell r="M1024" t="str">
            <v>Y</v>
          </cell>
          <cell r="N1024" t="str">
            <v/>
          </cell>
          <cell r="O1024" t="str">
            <v/>
          </cell>
          <cell r="P1024" t="str">
            <v>4</v>
          </cell>
          <cell r="Q1024" t="str">
            <v>MNNE</v>
          </cell>
          <cell r="R1024" t="str">
            <v>GRND</v>
          </cell>
        </row>
        <row r="1025">
          <cell r="B1025" t="str">
            <v>5170</v>
          </cell>
          <cell r="C1025">
            <v>630</v>
          </cell>
          <cell r="D1025" t="str">
            <v>L3 HEAVY EQUIPMNT OPERATOR</v>
          </cell>
          <cell r="E1025" t="str">
            <v>NON-EXEMPT</v>
          </cell>
          <cell r="F1025" t="str">
            <v>H</v>
          </cell>
          <cell r="G1025">
            <v>245</v>
          </cell>
          <cell r="H1025">
            <v>1111</v>
          </cell>
          <cell r="I1025" t="str">
            <v>0815</v>
          </cell>
          <cell r="J1025" t="str">
            <v>245</v>
          </cell>
          <cell r="K1025" t="str">
            <v>20</v>
          </cell>
          <cell r="L1025" t="str">
            <v>21</v>
          </cell>
          <cell r="M1025" t="str">
            <v>Y</v>
          </cell>
          <cell r="N1025" t="str">
            <v/>
          </cell>
          <cell r="O1025" t="str">
            <v/>
          </cell>
          <cell r="P1025" t="str">
            <v>4</v>
          </cell>
          <cell r="Q1025" t="str">
            <v>MNNE</v>
          </cell>
          <cell r="R1025" t="str">
            <v>GRND</v>
          </cell>
        </row>
        <row r="1026">
          <cell r="B1026" t="str">
            <v>5172</v>
          </cell>
          <cell r="C1026">
            <v>619</v>
          </cell>
          <cell r="D1026" t="str">
            <v>L3 PAVEMENT MTCE TECH</v>
          </cell>
          <cell r="E1026" t="str">
            <v>NON-EXEMPT</v>
          </cell>
          <cell r="F1026" t="str">
            <v>H</v>
          </cell>
          <cell r="G1026">
            <v>245</v>
          </cell>
          <cell r="H1026">
            <v>1111</v>
          </cell>
          <cell r="I1026" t="str">
            <v>0815</v>
          </cell>
          <cell r="J1026" t="str">
            <v>245</v>
          </cell>
          <cell r="K1026" t="str">
            <v>20</v>
          </cell>
          <cell r="L1026" t="str">
            <v>21</v>
          </cell>
          <cell r="M1026" t="str">
            <v>Y</v>
          </cell>
          <cell r="N1026" t="str">
            <v/>
          </cell>
          <cell r="O1026" t="str">
            <v/>
          </cell>
          <cell r="P1026" t="str">
            <v>4</v>
          </cell>
          <cell r="Q1026" t="str">
            <v>MNNE</v>
          </cell>
          <cell r="R1026" t="str">
            <v>GRND</v>
          </cell>
        </row>
        <row r="1027">
          <cell r="B1027" t="str">
            <v>5174</v>
          </cell>
          <cell r="C1027">
            <v>619</v>
          </cell>
          <cell r="D1027" t="str">
            <v>L3 FENCING MTCE TECH</v>
          </cell>
          <cell r="E1027" t="str">
            <v>NON-EXEMPT</v>
          </cell>
          <cell r="F1027" t="str">
            <v>H</v>
          </cell>
          <cell r="G1027">
            <v>245</v>
          </cell>
          <cell r="H1027">
            <v>1111</v>
          </cell>
          <cell r="I1027" t="str">
            <v>0815</v>
          </cell>
          <cell r="J1027" t="str">
            <v>245</v>
          </cell>
          <cell r="K1027" t="str">
            <v>20</v>
          </cell>
          <cell r="L1027" t="str">
            <v>21</v>
          </cell>
          <cell r="M1027" t="str">
            <v>Y</v>
          </cell>
          <cell r="N1027" t="str">
            <v/>
          </cell>
          <cell r="O1027" t="str">
            <v/>
          </cell>
          <cell r="P1027" t="str">
            <v>4</v>
          </cell>
          <cell r="Q1027" t="str">
            <v>MNNE</v>
          </cell>
          <cell r="R1027" t="str">
            <v>GRND</v>
          </cell>
        </row>
        <row r="1028">
          <cell r="B1028" t="str">
            <v>5176</v>
          </cell>
          <cell r="C1028">
            <v>619</v>
          </cell>
          <cell r="D1028" t="str">
            <v>L3 PLAYGROUND MTCE TECH</v>
          </cell>
          <cell r="E1028" t="str">
            <v>NON-EXEMPT</v>
          </cell>
          <cell r="F1028" t="str">
            <v>H</v>
          </cell>
          <cell r="G1028">
            <v>245</v>
          </cell>
          <cell r="H1028">
            <v>1111</v>
          </cell>
          <cell r="I1028" t="str">
            <v>0815</v>
          </cell>
          <cell r="J1028" t="str">
            <v>245</v>
          </cell>
          <cell r="K1028" t="str">
            <v>20</v>
          </cell>
          <cell r="L1028" t="str">
            <v>21</v>
          </cell>
          <cell r="M1028" t="str">
            <v>Y</v>
          </cell>
          <cell r="N1028" t="str">
            <v/>
          </cell>
          <cell r="O1028" t="str">
            <v/>
          </cell>
          <cell r="P1028" t="str">
            <v>4</v>
          </cell>
          <cell r="Q1028" t="str">
            <v>MNNE</v>
          </cell>
          <cell r="R1028" t="str">
            <v>GRND</v>
          </cell>
        </row>
        <row r="1029">
          <cell r="B1029" t="str">
            <v>5178</v>
          </cell>
          <cell r="C1029">
            <v>619</v>
          </cell>
          <cell r="D1029" t="str">
            <v>L3 LANDSCAPE/ARBOREAL TECH</v>
          </cell>
          <cell r="E1029" t="str">
            <v>NON-EXEMPT</v>
          </cell>
          <cell r="F1029" t="str">
            <v>H</v>
          </cell>
          <cell r="G1029">
            <v>245</v>
          </cell>
          <cell r="H1029">
            <v>1111</v>
          </cell>
          <cell r="I1029" t="str">
            <v>0815</v>
          </cell>
          <cell r="J1029" t="str">
            <v>245</v>
          </cell>
          <cell r="K1029" t="str">
            <v>20</v>
          </cell>
          <cell r="L1029" t="str">
            <v>21</v>
          </cell>
          <cell r="M1029" t="str">
            <v>Y</v>
          </cell>
          <cell r="N1029" t="str">
            <v/>
          </cell>
          <cell r="O1029" t="str">
            <v/>
          </cell>
          <cell r="P1029" t="str">
            <v>4</v>
          </cell>
          <cell r="Q1029" t="str">
            <v>MNNE</v>
          </cell>
          <cell r="R1029" t="str">
            <v>GRND</v>
          </cell>
        </row>
        <row r="1030">
          <cell r="B1030" t="str">
            <v>5180</v>
          </cell>
          <cell r="C1030">
            <v>619</v>
          </cell>
          <cell r="D1030" t="str">
            <v>L3 ATHLETIC FIELD TECH</v>
          </cell>
          <cell r="E1030" t="str">
            <v>NON-EXEMPT</v>
          </cell>
          <cell r="F1030" t="str">
            <v>H</v>
          </cell>
          <cell r="G1030">
            <v>245</v>
          </cell>
          <cell r="H1030">
            <v>1111</v>
          </cell>
          <cell r="I1030" t="str">
            <v>0815</v>
          </cell>
          <cell r="J1030" t="str">
            <v>245</v>
          </cell>
          <cell r="K1030" t="str">
            <v>20</v>
          </cell>
          <cell r="L1030" t="str">
            <v>21</v>
          </cell>
          <cell r="M1030" t="str">
            <v>Y</v>
          </cell>
          <cell r="N1030" t="str">
            <v/>
          </cell>
          <cell r="O1030" t="str">
            <v/>
          </cell>
          <cell r="P1030" t="str">
            <v>4</v>
          </cell>
          <cell r="Q1030" t="str">
            <v>MNNE</v>
          </cell>
          <cell r="R1030" t="str">
            <v>GRND</v>
          </cell>
        </row>
        <row r="1031">
          <cell r="B1031" t="str">
            <v>5182</v>
          </cell>
          <cell r="C1031">
            <v>619</v>
          </cell>
          <cell r="D1031" t="str">
            <v>L3 PEST MANAGEMENT TECH</v>
          </cell>
          <cell r="E1031" t="str">
            <v>NON-EXEMPT</v>
          </cell>
          <cell r="F1031" t="str">
            <v>H</v>
          </cell>
          <cell r="G1031">
            <v>245</v>
          </cell>
          <cell r="H1031">
            <v>1111</v>
          </cell>
          <cell r="I1031" t="str">
            <v>0815</v>
          </cell>
          <cell r="J1031" t="str">
            <v>245</v>
          </cell>
          <cell r="K1031" t="str">
            <v>20</v>
          </cell>
          <cell r="L1031" t="str">
            <v>21</v>
          </cell>
          <cell r="M1031" t="str">
            <v>Y</v>
          </cell>
          <cell r="N1031" t="str">
            <v/>
          </cell>
          <cell r="O1031" t="str">
            <v/>
          </cell>
          <cell r="P1031" t="str">
            <v>4</v>
          </cell>
          <cell r="Q1031" t="str">
            <v>MNNE</v>
          </cell>
          <cell r="R1031" t="str">
            <v>GRND</v>
          </cell>
        </row>
        <row r="1032">
          <cell r="B1032" t="str">
            <v>5188</v>
          </cell>
          <cell r="C1032">
            <v>601</v>
          </cell>
          <cell r="D1032" t="str">
            <v>L3 BRICKLAYER</v>
          </cell>
          <cell r="E1032" t="str">
            <v>NON-EXEMPT</v>
          </cell>
          <cell r="F1032" t="str">
            <v>H</v>
          </cell>
          <cell r="G1032">
            <v>245</v>
          </cell>
          <cell r="H1032">
            <v>1111</v>
          </cell>
          <cell r="I1032" t="str">
            <v>0815</v>
          </cell>
          <cell r="J1032" t="str">
            <v>245</v>
          </cell>
          <cell r="K1032" t="str">
            <v>20</v>
          </cell>
          <cell r="L1032" t="str">
            <v>21</v>
          </cell>
          <cell r="M1032" t="str">
            <v>Y</v>
          </cell>
          <cell r="N1032" t="str">
            <v/>
          </cell>
          <cell r="O1032" t="str">
            <v/>
          </cell>
          <cell r="P1032" t="str">
            <v>4</v>
          </cell>
          <cell r="Q1032" t="str">
            <v>MNNE</v>
          </cell>
          <cell r="R1032" t="str">
            <v>GRND</v>
          </cell>
        </row>
        <row r="1033">
          <cell r="B1033" t="str">
            <v>5190</v>
          </cell>
          <cell r="C1033">
            <v>603</v>
          </cell>
          <cell r="D1033" t="str">
            <v>L3 CARPENTER</v>
          </cell>
          <cell r="E1033" t="str">
            <v>NON-EXEMPT</v>
          </cell>
          <cell r="F1033" t="str">
            <v>H</v>
          </cell>
          <cell r="G1033">
            <v>245</v>
          </cell>
          <cell r="H1033">
            <v>1111</v>
          </cell>
          <cell r="I1033" t="str">
            <v>0815</v>
          </cell>
          <cell r="J1033" t="str">
            <v>245</v>
          </cell>
          <cell r="K1033" t="str">
            <v>21</v>
          </cell>
          <cell r="L1033" t="str">
            <v>22</v>
          </cell>
          <cell r="M1033" t="str">
            <v>Y</v>
          </cell>
          <cell r="N1033" t="str">
            <v/>
          </cell>
          <cell r="O1033" t="str">
            <v/>
          </cell>
          <cell r="P1033" t="str">
            <v>4</v>
          </cell>
          <cell r="Q1033" t="str">
            <v>MNNE</v>
          </cell>
          <cell r="R1033" t="str">
            <v>GRND</v>
          </cell>
        </row>
        <row r="1034">
          <cell r="B1034" t="str">
            <v>5192</v>
          </cell>
          <cell r="C1034">
            <v>623</v>
          </cell>
          <cell r="D1034" t="str">
            <v>L3 FLOOR COVER/TILE TECH</v>
          </cell>
          <cell r="E1034" t="str">
            <v>NON-EXEMPT</v>
          </cell>
          <cell r="F1034" t="str">
            <v>H</v>
          </cell>
          <cell r="G1034">
            <v>245</v>
          </cell>
          <cell r="H1034">
            <v>1111</v>
          </cell>
          <cell r="I1034" t="str">
            <v>0815</v>
          </cell>
          <cell r="J1034" t="str">
            <v>245</v>
          </cell>
          <cell r="K1034" t="str">
            <v>20</v>
          </cell>
          <cell r="L1034" t="str">
            <v>21</v>
          </cell>
          <cell r="M1034" t="str">
            <v>Y</v>
          </cell>
          <cell r="N1034" t="str">
            <v/>
          </cell>
          <cell r="O1034" t="str">
            <v/>
          </cell>
          <cell r="P1034" t="str">
            <v>4</v>
          </cell>
          <cell r="Q1034" t="str">
            <v>MNNE</v>
          </cell>
          <cell r="R1034" t="str">
            <v>GRND</v>
          </cell>
        </row>
        <row r="1035">
          <cell r="B1035" t="str">
            <v>5194</v>
          </cell>
          <cell r="C1035">
            <v>622</v>
          </cell>
          <cell r="D1035" t="str">
            <v>L3 LOCKSMITH</v>
          </cell>
          <cell r="E1035" t="str">
            <v>NON-EXEMPT</v>
          </cell>
          <cell r="F1035" t="str">
            <v>H</v>
          </cell>
          <cell r="G1035">
            <v>245</v>
          </cell>
          <cell r="H1035">
            <v>1111</v>
          </cell>
          <cell r="I1035" t="str">
            <v>0815</v>
          </cell>
          <cell r="J1035" t="str">
            <v>245</v>
          </cell>
          <cell r="K1035" t="str">
            <v>20</v>
          </cell>
          <cell r="L1035" t="str">
            <v>21</v>
          </cell>
          <cell r="M1035" t="str">
            <v>Y</v>
          </cell>
          <cell r="N1035" t="str">
            <v/>
          </cell>
          <cell r="O1035" t="str">
            <v/>
          </cell>
          <cell r="P1035" t="str">
            <v>4</v>
          </cell>
          <cell r="Q1035" t="str">
            <v>MNNE</v>
          </cell>
          <cell r="R1035" t="str">
            <v>GRND</v>
          </cell>
        </row>
        <row r="1036">
          <cell r="B1036" t="str">
            <v>5196</v>
          </cell>
          <cell r="C1036">
            <v>603</v>
          </cell>
          <cell r="D1036" t="str">
            <v>L3 CABINETMAKER</v>
          </cell>
          <cell r="E1036" t="str">
            <v>NON-EXEMPT</v>
          </cell>
          <cell r="F1036" t="str">
            <v>H</v>
          </cell>
          <cell r="G1036">
            <v>245</v>
          </cell>
          <cell r="H1036">
            <v>1111</v>
          </cell>
          <cell r="I1036" t="str">
            <v>0815</v>
          </cell>
          <cell r="J1036" t="str">
            <v>245</v>
          </cell>
          <cell r="K1036" t="str">
            <v>21</v>
          </cell>
          <cell r="L1036" t="str">
            <v>22</v>
          </cell>
          <cell r="M1036" t="str">
            <v>Y</v>
          </cell>
          <cell r="N1036" t="str">
            <v/>
          </cell>
          <cell r="O1036" t="str">
            <v/>
          </cell>
          <cell r="P1036" t="str">
            <v>4</v>
          </cell>
          <cell r="Q1036" t="str">
            <v>MNNE</v>
          </cell>
          <cell r="R1036" t="str">
            <v>GRND</v>
          </cell>
        </row>
        <row r="1037">
          <cell r="B1037" t="str">
            <v>5197</v>
          </cell>
          <cell r="C1037">
            <v>613</v>
          </cell>
          <cell r="D1037" t="str">
            <v>L3 SHOP SCHEDULER/PLANNER</v>
          </cell>
          <cell r="E1037" t="str">
            <v>NON-EXEMPT</v>
          </cell>
          <cell r="F1037" t="str">
            <v>H</v>
          </cell>
          <cell r="G1037">
            <v>245</v>
          </cell>
          <cell r="H1037">
            <v>1111</v>
          </cell>
          <cell r="I1037" t="str">
            <v>0815</v>
          </cell>
          <cell r="J1037" t="str">
            <v>245</v>
          </cell>
          <cell r="K1037" t="str">
            <v>20</v>
          </cell>
          <cell r="L1037" t="str">
            <v>21</v>
          </cell>
          <cell r="M1037" t="str">
            <v>Y</v>
          </cell>
          <cell r="N1037" t="str">
            <v/>
          </cell>
          <cell r="O1037" t="str">
            <v/>
          </cell>
          <cell r="P1037" t="str">
            <v>4</v>
          </cell>
          <cell r="Q1037" t="str">
            <v>MNNE</v>
          </cell>
          <cell r="R1037" t="str">
            <v>GRND</v>
          </cell>
        </row>
        <row r="1038">
          <cell r="B1038" t="str">
            <v>5201</v>
          </cell>
          <cell r="C1038">
            <v>602</v>
          </cell>
          <cell r="D1038" t="str">
            <v>BUS DRIVER - RELIEF</v>
          </cell>
          <cell r="E1038" t="str">
            <v>NON-EXEMPT</v>
          </cell>
          <cell r="F1038" t="str">
            <v>H</v>
          </cell>
          <cell r="G1038">
            <v>180</v>
          </cell>
          <cell r="H1038">
            <v>1111</v>
          </cell>
          <cell r="I1038" t="str">
            <v>0904</v>
          </cell>
          <cell r="J1038" t="str">
            <v>010</v>
          </cell>
          <cell r="K1038" t="str">
            <v>1</v>
          </cell>
          <cell r="L1038" t="str">
            <v>13</v>
          </cell>
          <cell r="M1038" t="str">
            <v>Y</v>
          </cell>
          <cell r="N1038" t="str">
            <v/>
          </cell>
          <cell r="O1038" t="str">
            <v/>
          </cell>
          <cell r="P1038" t="str">
            <v>4</v>
          </cell>
          <cell r="Q1038" t="str">
            <v>MNNE</v>
          </cell>
          <cell r="R1038" t="str">
            <v>AMLG</v>
          </cell>
        </row>
        <row r="1039">
          <cell r="B1039" t="str">
            <v>5202</v>
          </cell>
          <cell r="C1039">
            <v>414</v>
          </cell>
          <cell r="D1039" t="str">
            <v>SENIOR BUS ASST</v>
          </cell>
          <cell r="E1039" t="str">
            <v>NON-EXEMPT</v>
          </cell>
          <cell r="F1039" t="str">
            <v>H</v>
          </cell>
          <cell r="G1039">
            <v>0</v>
          </cell>
          <cell r="H1039">
            <v>1111</v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>Y</v>
          </cell>
          <cell r="N1039" t="str">
            <v/>
          </cell>
          <cell r="O1039" t="str">
            <v/>
          </cell>
          <cell r="P1039" t="str">
            <v>4</v>
          </cell>
          <cell r="Q1039" t="str">
            <v>MNNE</v>
          </cell>
          <cell r="R1039" t="str">
            <v>PARA</v>
          </cell>
        </row>
        <row r="1040">
          <cell r="B1040" t="str">
            <v>5203</v>
          </cell>
          <cell r="C1040">
            <v>414</v>
          </cell>
          <cell r="D1040" t="str">
            <v>BUS ASST</v>
          </cell>
          <cell r="E1040" t="str">
            <v>NON-EXEMPT</v>
          </cell>
          <cell r="F1040" t="str">
            <v>H</v>
          </cell>
          <cell r="G1040">
            <v>0</v>
          </cell>
          <cell r="H1040">
            <v>1111</v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>Y</v>
          </cell>
          <cell r="N1040" t="str">
            <v/>
          </cell>
          <cell r="O1040" t="str">
            <v/>
          </cell>
          <cell r="P1040" t="str">
            <v>4</v>
          </cell>
          <cell r="Q1040" t="str">
            <v>MNNE</v>
          </cell>
          <cell r="R1040" t="str">
            <v>PARA</v>
          </cell>
        </row>
        <row r="1041">
          <cell r="B1041" t="str">
            <v>5204</v>
          </cell>
          <cell r="C1041">
            <v>602</v>
          </cell>
          <cell r="D1041" t="str">
            <v>BUS DRIVER - REGULAR</v>
          </cell>
          <cell r="E1041" t="str">
            <v>NON-EXEMPT</v>
          </cell>
          <cell r="F1041" t="str">
            <v>H</v>
          </cell>
          <cell r="G1041">
            <v>180</v>
          </cell>
          <cell r="H1041">
            <v>1111</v>
          </cell>
          <cell r="I1041" t="str">
            <v>0904</v>
          </cell>
          <cell r="J1041" t="str">
            <v>010</v>
          </cell>
          <cell r="K1041" t="str">
            <v>1</v>
          </cell>
          <cell r="L1041" t="str">
            <v>13</v>
          </cell>
          <cell r="M1041" t="str">
            <v>Y</v>
          </cell>
          <cell r="N1041" t="str">
            <v/>
          </cell>
          <cell r="O1041" t="str">
            <v/>
          </cell>
          <cell r="P1041" t="str">
            <v>4</v>
          </cell>
          <cell r="Q1041" t="str">
            <v>MNNE</v>
          </cell>
          <cell r="R1041" t="str">
            <v>AMLG</v>
          </cell>
        </row>
        <row r="1042">
          <cell r="B1042" t="str">
            <v>5205</v>
          </cell>
          <cell r="C1042">
            <v>602</v>
          </cell>
          <cell r="D1042" t="str">
            <v>8 HOUR BUS DRIVER 5+ Yrs</v>
          </cell>
          <cell r="E1042" t="str">
            <v>NON-EXEMPT</v>
          </cell>
          <cell r="F1042" t="str">
            <v>H</v>
          </cell>
          <cell r="G1042">
            <v>0</v>
          </cell>
          <cell r="H1042">
            <v>1111</v>
          </cell>
          <cell r="I1042" t="str">
            <v>0904</v>
          </cell>
          <cell r="J1042" t="str">
            <v>010</v>
          </cell>
          <cell r="K1042" t="str">
            <v>1</v>
          </cell>
          <cell r="L1042" t="str">
            <v>13</v>
          </cell>
          <cell r="M1042" t="str">
            <v>Y</v>
          </cell>
          <cell r="N1042" t="str">
            <v/>
          </cell>
          <cell r="O1042" t="str">
            <v/>
          </cell>
          <cell r="P1042" t="str">
            <v>3</v>
          </cell>
          <cell r="Q1042" t="str">
            <v>SMHP</v>
          </cell>
          <cell r="R1042" t="str">
            <v>AMLG</v>
          </cell>
        </row>
        <row r="1043">
          <cell r="B1043" t="str">
            <v>5206</v>
          </cell>
          <cell r="C1043">
            <v>602</v>
          </cell>
          <cell r="D1043" t="str">
            <v>BUS DRIVER</v>
          </cell>
          <cell r="E1043" t="str">
            <v>NON-EXEMPT</v>
          </cell>
          <cell r="F1043" t="str">
            <v>H</v>
          </cell>
          <cell r="G1043">
            <v>245</v>
          </cell>
          <cell r="H1043">
            <v>1111</v>
          </cell>
          <cell r="I1043" t="str">
            <v>0401</v>
          </cell>
          <cell r="J1043" t="str">
            <v>245</v>
          </cell>
          <cell r="K1043" t="str">
            <v>17</v>
          </cell>
          <cell r="L1043" t="str">
            <v>21</v>
          </cell>
          <cell r="M1043" t="str">
            <v>Y</v>
          </cell>
          <cell r="N1043" t="str">
            <v/>
          </cell>
          <cell r="O1043" t="str">
            <v/>
          </cell>
          <cell r="P1043" t="str">
            <v>4</v>
          </cell>
          <cell r="Q1043" t="str">
            <v>MNNE</v>
          </cell>
          <cell r="R1043" t="str">
            <v>AMLG</v>
          </cell>
        </row>
        <row r="1044">
          <cell r="B1044" t="str">
            <v>5207</v>
          </cell>
          <cell r="C1044">
            <v>602</v>
          </cell>
          <cell r="D1044" t="str">
            <v>BUS DRIVER 1 to 4 Yrs</v>
          </cell>
          <cell r="E1044" t="str">
            <v>NON-EXEMPT</v>
          </cell>
          <cell r="F1044" t="str">
            <v>H</v>
          </cell>
          <cell r="G1044">
            <v>0</v>
          </cell>
          <cell r="H1044">
            <v>1111</v>
          </cell>
          <cell r="I1044" t="str">
            <v>0904</v>
          </cell>
          <cell r="J1044" t="str">
            <v>010</v>
          </cell>
          <cell r="K1044" t="str">
            <v>1</v>
          </cell>
          <cell r="L1044" t="str">
            <v>13</v>
          </cell>
          <cell r="M1044" t="str">
            <v>Y</v>
          </cell>
          <cell r="N1044" t="str">
            <v/>
          </cell>
          <cell r="O1044" t="str">
            <v/>
          </cell>
          <cell r="P1044" t="str">
            <v>3</v>
          </cell>
          <cell r="Q1044" t="str">
            <v>SMHP</v>
          </cell>
          <cell r="R1044" t="str">
            <v>AMLG</v>
          </cell>
        </row>
        <row r="1045">
          <cell r="B1045" t="str">
            <v>5208</v>
          </cell>
          <cell r="C1045">
            <v>602</v>
          </cell>
          <cell r="D1045" t="str">
            <v>BUS DRIVER LESS THAN 1 YR</v>
          </cell>
          <cell r="E1045" t="str">
            <v>NON-EXEMPT</v>
          </cell>
          <cell r="F1045" t="str">
            <v>H</v>
          </cell>
          <cell r="G1045">
            <v>0</v>
          </cell>
          <cell r="H1045">
            <v>1111</v>
          </cell>
          <cell r="I1045" t="str">
            <v>0904</v>
          </cell>
          <cell r="J1045" t="str">
            <v>010</v>
          </cell>
          <cell r="K1045" t="str">
            <v>1</v>
          </cell>
          <cell r="L1045" t="str">
            <v>13</v>
          </cell>
          <cell r="M1045" t="str">
            <v>Y</v>
          </cell>
          <cell r="N1045" t="str">
            <v/>
          </cell>
          <cell r="O1045" t="str">
            <v/>
          </cell>
          <cell r="P1045" t="str">
            <v>3</v>
          </cell>
          <cell r="Q1045" t="str">
            <v>SMHP</v>
          </cell>
          <cell r="R1045" t="str">
            <v>AMLG</v>
          </cell>
        </row>
        <row r="1046">
          <cell r="B1046" t="str">
            <v>5209</v>
          </cell>
          <cell r="C1046">
            <v>602</v>
          </cell>
          <cell r="D1046" t="str">
            <v>BUS DRIVER 32 HRS</v>
          </cell>
          <cell r="E1046" t="str">
            <v>NON-EXEMPT</v>
          </cell>
          <cell r="F1046" t="str">
            <v>H</v>
          </cell>
          <cell r="G1046">
            <v>180</v>
          </cell>
          <cell r="H1046">
            <v>1111</v>
          </cell>
          <cell r="I1046" t="str">
            <v>0904</v>
          </cell>
          <cell r="J1046" t="str">
            <v>010</v>
          </cell>
          <cell r="K1046" t="str">
            <v>1</v>
          </cell>
          <cell r="L1046" t="str">
            <v>13</v>
          </cell>
          <cell r="M1046" t="str">
            <v>Y</v>
          </cell>
          <cell r="N1046" t="str">
            <v/>
          </cell>
          <cell r="O1046" t="str">
            <v/>
          </cell>
          <cell r="P1046" t="str">
            <v>4</v>
          </cell>
          <cell r="Q1046" t="str">
            <v>MNNE</v>
          </cell>
          <cell r="R1046" t="str">
            <v>AMLG</v>
          </cell>
        </row>
        <row r="1047">
          <cell r="B1047" t="str">
            <v>5260</v>
          </cell>
          <cell r="C1047">
            <v>324</v>
          </cell>
          <cell r="D1047" t="str">
            <v>FLEET/OPERATNS ANALYST I</v>
          </cell>
          <cell r="E1047" t="str">
            <v>EXEMPT</v>
          </cell>
          <cell r="F1047" t="str">
            <v>S</v>
          </cell>
          <cell r="G1047">
            <v>242</v>
          </cell>
          <cell r="H1047">
            <v>1111</v>
          </cell>
          <cell r="I1047" t="str">
            <v>1403</v>
          </cell>
          <cell r="J1047" t="str">
            <v>010</v>
          </cell>
          <cell r="K1047" t="str">
            <v>6</v>
          </cell>
          <cell r="L1047" t="str">
            <v>15</v>
          </cell>
          <cell r="M1047" t="str">
            <v>Y</v>
          </cell>
          <cell r="N1047" t="str">
            <v/>
          </cell>
          <cell r="O1047" t="str">
            <v/>
          </cell>
          <cell r="P1047" t="str">
            <v>4</v>
          </cell>
          <cell r="Q1047" t="str">
            <v>MNTH</v>
          </cell>
          <cell r="R1047" t="str">
            <v>NONE</v>
          </cell>
        </row>
        <row r="1048">
          <cell r="B1048" t="str">
            <v>5262</v>
          </cell>
          <cell r="C1048">
            <v>324</v>
          </cell>
          <cell r="D1048" t="str">
            <v>FLEET/OPERATNS ANALYST II</v>
          </cell>
          <cell r="E1048" t="str">
            <v>EXEMPT</v>
          </cell>
          <cell r="F1048" t="str">
            <v>S</v>
          </cell>
          <cell r="G1048">
            <v>242</v>
          </cell>
          <cell r="H1048">
            <v>1111</v>
          </cell>
          <cell r="I1048" t="str">
            <v>1403</v>
          </cell>
          <cell r="J1048" t="str">
            <v>010</v>
          </cell>
          <cell r="K1048" t="str">
            <v>15</v>
          </cell>
          <cell r="L1048" t="str">
            <v>23</v>
          </cell>
          <cell r="M1048" t="str">
            <v>Y</v>
          </cell>
          <cell r="N1048" t="str">
            <v/>
          </cell>
          <cell r="O1048" t="str">
            <v/>
          </cell>
          <cell r="P1048" t="str">
            <v>4</v>
          </cell>
          <cell r="Q1048" t="str">
            <v>MNTH</v>
          </cell>
          <cell r="R1048" t="str">
            <v>NONE</v>
          </cell>
        </row>
        <row r="1049">
          <cell r="B1049" t="str">
            <v>5263</v>
          </cell>
          <cell r="C1049">
            <v>324</v>
          </cell>
          <cell r="D1049" t="str">
            <v>QA/QC SPECIALIST</v>
          </cell>
          <cell r="E1049" t="str">
            <v>EXEMPT</v>
          </cell>
          <cell r="F1049" t="str">
            <v>S</v>
          </cell>
          <cell r="G1049">
            <v>235</v>
          </cell>
          <cell r="H1049">
            <v>1111</v>
          </cell>
          <cell r="I1049" t="str">
            <v>1501</v>
          </cell>
          <cell r="J1049" t="str">
            <v>010</v>
          </cell>
          <cell r="K1049" t="str">
            <v>20</v>
          </cell>
          <cell r="L1049" t="str">
            <v>33</v>
          </cell>
          <cell r="M1049" t="str">
            <v>Y</v>
          </cell>
          <cell r="N1049" t="str">
            <v/>
          </cell>
          <cell r="O1049" t="str">
            <v/>
          </cell>
          <cell r="P1049" t="str">
            <v>4</v>
          </cell>
          <cell r="Q1049" t="str">
            <v>MNTH</v>
          </cell>
          <cell r="R1049" t="str">
            <v>NONE</v>
          </cell>
        </row>
        <row r="1050">
          <cell r="B1050" t="str">
            <v>5264</v>
          </cell>
          <cell r="C1050">
            <v>108</v>
          </cell>
          <cell r="D1050" t="str">
            <v>SUPV, QA/QC</v>
          </cell>
          <cell r="E1050" t="str">
            <v>EXEMPT</v>
          </cell>
          <cell r="F1050" t="str">
            <v>S</v>
          </cell>
          <cell r="G1050">
            <v>235</v>
          </cell>
          <cell r="H1050">
            <v>1111</v>
          </cell>
          <cell r="I1050" t="str">
            <v>0120R</v>
          </cell>
          <cell r="J1050" t="str">
            <v>020</v>
          </cell>
          <cell r="K1050" t="str">
            <v/>
          </cell>
          <cell r="L1050" t="str">
            <v/>
          </cell>
          <cell r="M1050" t="str">
            <v>Y</v>
          </cell>
          <cell r="N1050" t="str">
            <v/>
          </cell>
          <cell r="O1050" t="str">
            <v/>
          </cell>
          <cell r="P1050" t="str">
            <v>4</v>
          </cell>
          <cell r="Q1050" t="str">
            <v>MNTH</v>
          </cell>
          <cell r="R1050" t="str">
            <v>ADMN</v>
          </cell>
        </row>
        <row r="1051">
          <cell r="B1051" t="str">
            <v>5265</v>
          </cell>
          <cell r="C1051">
            <v>108</v>
          </cell>
          <cell r="D1051" t="str">
            <v>ASST SUPERVISING FOREMAN</v>
          </cell>
          <cell r="E1051" t="str">
            <v>EXEMPT</v>
          </cell>
          <cell r="F1051" t="str">
            <v>S</v>
          </cell>
          <cell r="G1051">
            <v>235</v>
          </cell>
          <cell r="H1051">
            <v>1111</v>
          </cell>
          <cell r="I1051" t="str">
            <v>0120R</v>
          </cell>
          <cell r="J1051" t="str">
            <v>020</v>
          </cell>
          <cell r="K1051" t="str">
            <v/>
          </cell>
          <cell r="L1051" t="str">
            <v/>
          </cell>
          <cell r="M1051" t="str">
            <v>Y</v>
          </cell>
          <cell r="N1051" t="str">
            <v/>
          </cell>
          <cell r="O1051" t="str">
            <v/>
          </cell>
          <cell r="P1051" t="str">
            <v>4</v>
          </cell>
          <cell r="Q1051" t="str">
            <v>MNTH</v>
          </cell>
          <cell r="R1051" t="str">
            <v>ADMN</v>
          </cell>
        </row>
        <row r="1052">
          <cell r="B1052" t="str">
            <v>5300</v>
          </cell>
          <cell r="C1052">
            <v>326</v>
          </cell>
          <cell r="D1052" t="str">
            <v>DRIVER TRAINER I</v>
          </cell>
          <cell r="E1052" t="str">
            <v>NON-EXEMPT</v>
          </cell>
          <cell r="F1052" t="str">
            <v>H</v>
          </cell>
          <cell r="G1052">
            <v>242</v>
          </cell>
          <cell r="H1052">
            <v>1111</v>
          </cell>
          <cell r="I1052" t="str">
            <v>0421</v>
          </cell>
          <cell r="J1052" t="str">
            <v>020</v>
          </cell>
          <cell r="K1052" t="str">
            <v>1</v>
          </cell>
          <cell r="L1052" t="str">
            <v>7</v>
          </cell>
          <cell r="M1052" t="str">
            <v>Y</v>
          </cell>
          <cell r="N1052" t="str">
            <v/>
          </cell>
          <cell r="O1052" t="str">
            <v/>
          </cell>
          <cell r="P1052" t="str">
            <v>4</v>
          </cell>
          <cell r="Q1052" t="str">
            <v>MNNE</v>
          </cell>
          <cell r="R1052" t="str">
            <v>NONE</v>
          </cell>
        </row>
        <row r="1053">
          <cell r="B1053" t="str">
            <v>5301</v>
          </cell>
          <cell r="C1053">
            <v>326</v>
          </cell>
          <cell r="D1053" t="str">
            <v>DRIVER TRAINER II</v>
          </cell>
          <cell r="E1053" t="str">
            <v>NON-EXEMPT</v>
          </cell>
          <cell r="F1053" t="str">
            <v>H</v>
          </cell>
          <cell r="G1053">
            <v>245</v>
          </cell>
          <cell r="H1053">
            <v>1111</v>
          </cell>
          <cell r="I1053" t="str">
            <v>0421</v>
          </cell>
          <cell r="J1053" t="str">
            <v>010</v>
          </cell>
          <cell r="K1053" t="str">
            <v>1</v>
          </cell>
          <cell r="L1053" t="str">
            <v>7</v>
          </cell>
          <cell r="M1053" t="str">
            <v>Y</v>
          </cell>
          <cell r="N1053" t="str">
            <v/>
          </cell>
          <cell r="O1053" t="str">
            <v/>
          </cell>
          <cell r="P1053" t="str">
            <v>4</v>
          </cell>
          <cell r="Q1053" t="str">
            <v>MNNE</v>
          </cell>
          <cell r="R1053" t="str">
            <v>NONE</v>
          </cell>
        </row>
        <row r="1054">
          <cell r="B1054" t="str">
            <v>5302</v>
          </cell>
          <cell r="C1054">
            <v>630</v>
          </cell>
          <cell r="D1054" t="str">
            <v>TRUCK DRIVER</v>
          </cell>
          <cell r="E1054" t="str">
            <v>NON-EXEMPT</v>
          </cell>
          <cell r="F1054" t="str">
            <v>H</v>
          </cell>
          <cell r="G1054">
            <v>245</v>
          </cell>
          <cell r="H1054">
            <v>1111</v>
          </cell>
          <cell r="I1054" t="str">
            <v>0840</v>
          </cell>
          <cell r="J1054" t="str">
            <v>245</v>
          </cell>
          <cell r="K1054" t="str">
            <v>3</v>
          </cell>
          <cell r="L1054" t="str">
            <v>14</v>
          </cell>
          <cell r="M1054" t="str">
            <v>Y</v>
          </cell>
          <cell r="N1054" t="str">
            <v/>
          </cell>
          <cell r="O1054" t="str">
            <v/>
          </cell>
          <cell r="P1054" t="str">
            <v>4</v>
          </cell>
          <cell r="Q1054" t="str">
            <v>MNNE</v>
          </cell>
          <cell r="R1054" t="str">
            <v>GRND</v>
          </cell>
        </row>
        <row r="1055">
          <cell r="B1055" t="str">
            <v>5303</v>
          </cell>
          <cell r="C1055">
            <v>602</v>
          </cell>
          <cell r="D1055" t="str">
            <v>DRIVER TRAINING SUPV</v>
          </cell>
          <cell r="E1055" t="str">
            <v>EXEMPT</v>
          </cell>
          <cell r="F1055" t="str">
            <v>S</v>
          </cell>
          <cell r="G1055">
            <v>242</v>
          </cell>
          <cell r="H1055">
            <v>1111</v>
          </cell>
          <cell r="I1055" t="str">
            <v>1403</v>
          </cell>
          <cell r="J1055" t="str">
            <v>010</v>
          </cell>
          <cell r="K1055" t="str">
            <v>15</v>
          </cell>
          <cell r="L1055" t="str">
            <v>22</v>
          </cell>
          <cell r="M1055" t="str">
            <v>Y</v>
          </cell>
          <cell r="N1055" t="str">
            <v/>
          </cell>
          <cell r="O1055" t="str">
            <v/>
          </cell>
          <cell r="P1055" t="str">
            <v>4</v>
          </cell>
          <cell r="Q1055" t="str">
            <v>MNTH</v>
          </cell>
          <cell r="R1055" t="str">
            <v>NONE</v>
          </cell>
        </row>
        <row r="1056">
          <cell r="B1056" t="str">
            <v>5304</v>
          </cell>
          <cell r="C1056">
            <v>602</v>
          </cell>
          <cell r="D1056" t="str">
            <v>VENDING MACHINE ROUTE DRIV</v>
          </cell>
          <cell r="E1056" t="str">
            <v>NON-EXEMPT</v>
          </cell>
          <cell r="F1056" t="str">
            <v>H</v>
          </cell>
          <cell r="G1056">
            <v>200</v>
          </cell>
          <cell r="H1056">
            <v>1111</v>
          </cell>
          <cell r="I1056" t="str">
            <v>0902</v>
          </cell>
          <cell r="J1056" t="str">
            <v>200</v>
          </cell>
          <cell r="K1056" t="str">
            <v>1</v>
          </cell>
          <cell r="L1056" t="str">
            <v>5</v>
          </cell>
          <cell r="M1056" t="str">
            <v>Y</v>
          </cell>
          <cell r="N1056" t="str">
            <v/>
          </cell>
          <cell r="O1056" t="str">
            <v/>
          </cell>
          <cell r="P1056" t="str">
            <v>4</v>
          </cell>
          <cell r="Q1056" t="str">
            <v>MNNE</v>
          </cell>
          <cell r="R1056" t="str">
            <v>GRND</v>
          </cell>
        </row>
        <row r="1057">
          <cell r="B1057" t="str">
            <v>5306</v>
          </cell>
          <cell r="C1057">
            <v>602</v>
          </cell>
          <cell r="D1057" t="str">
            <v>VENDING MACHINE RTE DRIVER</v>
          </cell>
          <cell r="E1057" t="str">
            <v>NON-EXEMPT</v>
          </cell>
          <cell r="F1057" t="str">
            <v>H</v>
          </cell>
          <cell r="G1057">
            <v>245</v>
          </cell>
          <cell r="H1057">
            <v>1111</v>
          </cell>
          <cell r="I1057" t="str">
            <v>0840</v>
          </cell>
          <cell r="J1057" t="str">
            <v>245</v>
          </cell>
          <cell r="K1057" t="str">
            <v>3</v>
          </cell>
          <cell r="L1057" t="str">
            <v>14</v>
          </cell>
          <cell r="M1057" t="str">
            <v>Y</v>
          </cell>
          <cell r="N1057" t="str">
            <v/>
          </cell>
          <cell r="O1057" t="str">
            <v/>
          </cell>
          <cell r="P1057" t="str">
            <v>4</v>
          </cell>
          <cell r="Q1057" t="str">
            <v>MNNE</v>
          </cell>
          <cell r="R1057" t="str">
            <v>GRND</v>
          </cell>
        </row>
        <row r="1058">
          <cell r="B1058" t="str">
            <v>5400</v>
          </cell>
          <cell r="C1058">
            <v>619</v>
          </cell>
          <cell r="D1058" t="str">
            <v>PLUMBER, JOURNEYMAN</v>
          </cell>
          <cell r="E1058" t="str">
            <v>NON-EXEMPT</v>
          </cell>
          <cell r="F1058" t="str">
            <v>H</v>
          </cell>
          <cell r="G1058">
            <v>245</v>
          </cell>
          <cell r="H1058">
            <v>1111</v>
          </cell>
          <cell r="I1058" t="str">
            <v>0810</v>
          </cell>
          <cell r="J1058" t="str">
            <v>245</v>
          </cell>
          <cell r="K1058" t="str">
            <v>12</v>
          </cell>
          <cell r="L1058" t="str">
            <v>22</v>
          </cell>
          <cell r="M1058" t="str">
            <v>Y</v>
          </cell>
          <cell r="N1058" t="str">
            <v/>
          </cell>
          <cell r="O1058" t="str">
            <v/>
          </cell>
          <cell r="P1058" t="str">
            <v>4</v>
          </cell>
          <cell r="Q1058" t="str">
            <v>MNNE</v>
          </cell>
          <cell r="R1058" t="str">
            <v>GRND</v>
          </cell>
        </row>
        <row r="1059">
          <cell r="B1059" t="str">
            <v>5402</v>
          </cell>
          <cell r="C1059">
            <v>619</v>
          </cell>
          <cell r="D1059" t="str">
            <v>ELECTRICIAN, JOURNEYMAN</v>
          </cell>
          <cell r="E1059" t="str">
            <v>NON-EXEMPT</v>
          </cell>
          <cell r="F1059" t="str">
            <v>H</v>
          </cell>
          <cell r="G1059">
            <v>245</v>
          </cell>
          <cell r="H1059">
            <v>1111</v>
          </cell>
          <cell r="I1059" t="str">
            <v>0810</v>
          </cell>
          <cell r="J1059" t="str">
            <v>245</v>
          </cell>
          <cell r="K1059" t="str">
            <v>12</v>
          </cell>
          <cell r="L1059" t="str">
            <v>22</v>
          </cell>
          <cell r="M1059" t="str">
            <v>Y</v>
          </cell>
          <cell r="N1059" t="str">
            <v/>
          </cell>
          <cell r="O1059" t="str">
            <v/>
          </cell>
          <cell r="P1059" t="str">
            <v>4</v>
          </cell>
          <cell r="Q1059" t="str">
            <v>MNNE</v>
          </cell>
          <cell r="R1059" t="str">
            <v>GRND</v>
          </cell>
        </row>
        <row r="1060">
          <cell r="B1060" t="str">
            <v>5404</v>
          </cell>
          <cell r="C1060">
            <v>619</v>
          </cell>
          <cell r="D1060" t="str">
            <v>REFRIGERATION TECH (HVAC)</v>
          </cell>
          <cell r="E1060" t="str">
            <v>NON-EXEMPT</v>
          </cell>
          <cell r="F1060" t="str">
            <v>H</v>
          </cell>
          <cell r="G1060">
            <v>245</v>
          </cell>
          <cell r="H1060">
            <v>1111</v>
          </cell>
          <cell r="I1060" t="str">
            <v>0810</v>
          </cell>
          <cell r="J1060" t="str">
            <v>245</v>
          </cell>
          <cell r="K1060" t="str">
            <v>12</v>
          </cell>
          <cell r="L1060" t="str">
            <v>22</v>
          </cell>
          <cell r="M1060" t="str">
            <v>Y</v>
          </cell>
          <cell r="N1060" t="str">
            <v/>
          </cell>
          <cell r="O1060" t="str">
            <v/>
          </cell>
          <cell r="P1060" t="str">
            <v>4</v>
          </cell>
          <cell r="Q1060" t="str">
            <v>MNNE</v>
          </cell>
          <cell r="R1060" t="str">
            <v>GRND</v>
          </cell>
        </row>
        <row r="1061">
          <cell r="B1061" t="str">
            <v>5406</v>
          </cell>
          <cell r="C1061">
            <v>619</v>
          </cell>
          <cell r="D1061" t="str">
            <v>SHEET METAL TECHNICIAN</v>
          </cell>
          <cell r="E1061" t="str">
            <v>NON-EXEMPT</v>
          </cell>
          <cell r="F1061" t="str">
            <v>H</v>
          </cell>
          <cell r="G1061">
            <v>245</v>
          </cell>
          <cell r="H1061">
            <v>1111</v>
          </cell>
          <cell r="I1061" t="str">
            <v>0840</v>
          </cell>
          <cell r="J1061" t="str">
            <v>245</v>
          </cell>
          <cell r="K1061" t="str">
            <v>3</v>
          </cell>
          <cell r="L1061" t="str">
            <v>14</v>
          </cell>
          <cell r="M1061" t="str">
            <v>Y</v>
          </cell>
          <cell r="N1061" t="str">
            <v/>
          </cell>
          <cell r="O1061" t="str">
            <v/>
          </cell>
          <cell r="P1061" t="str">
            <v>4</v>
          </cell>
          <cell r="Q1061" t="str">
            <v>MNNE</v>
          </cell>
          <cell r="R1061" t="str">
            <v>GRND</v>
          </cell>
        </row>
        <row r="1062">
          <cell r="B1062" t="str">
            <v>5408</v>
          </cell>
          <cell r="C1062">
            <v>619</v>
          </cell>
          <cell r="D1062" t="str">
            <v>PIPE FITTER</v>
          </cell>
          <cell r="E1062" t="str">
            <v>NON-EXEMPT</v>
          </cell>
          <cell r="F1062" t="str">
            <v>H</v>
          </cell>
          <cell r="G1062">
            <v>245</v>
          </cell>
          <cell r="H1062">
            <v>1111</v>
          </cell>
          <cell r="I1062" t="str">
            <v>0810</v>
          </cell>
          <cell r="J1062" t="str">
            <v>245</v>
          </cell>
          <cell r="K1062" t="str">
            <v>12</v>
          </cell>
          <cell r="L1062" t="str">
            <v>22</v>
          </cell>
          <cell r="M1062" t="str">
            <v>Y</v>
          </cell>
          <cell r="N1062" t="str">
            <v/>
          </cell>
          <cell r="O1062" t="str">
            <v/>
          </cell>
          <cell r="P1062" t="str">
            <v>4</v>
          </cell>
          <cell r="Q1062" t="str">
            <v>MNNE</v>
          </cell>
          <cell r="R1062" t="str">
            <v>GRND</v>
          </cell>
        </row>
        <row r="1063">
          <cell r="B1063" t="str">
            <v>5410</v>
          </cell>
          <cell r="C1063">
            <v>619</v>
          </cell>
          <cell r="D1063" t="str">
            <v>AIR CONDITIONING TECH</v>
          </cell>
          <cell r="E1063" t="str">
            <v>NON-EXEMPT</v>
          </cell>
          <cell r="F1063" t="str">
            <v>H</v>
          </cell>
          <cell r="G1063">
            <v>245</v>
          </cell>
          <cell r="H1063">
            <v>1111</v>
          </cell>
          <cell r="I1063" t="str">
            <v>0810</v>
          </cell>
          <cell r="J1063" t="str">
            <v>245</v>
          </cell>
          <cell r="K1063" t="str">
            <v>12</v>
          </cell>
          <cell r="L1063" t="str">
            <v>22</v>
          </cell>
          <cell r="M1063" t="str">
            <v>Y</v>
          </cell>
          <cell r="N1063" t="str">
            <v/>
          </cell>
          <cell r="O1063" t="str">
            <v/>
          </cell>
          <cell r="P1063" t="str">
            <v>4</v>
          </cell>
          <cell r="Q1063" t="str">
            <v>MNNE</v>
          </cell>
          <cell r="R1063" t="str">
            <v>GRND</v>
          </cell>
        </row>
        <row r="1064">
          <cell r="B1064" t="str">
            <v>5412</v>
          </cell>
          <cell r="C1064">
            <v>619</v>
          </cell>
          <cell r="D1064" t="str">
            <v>BOILER TECHNICIAN</v>
          </cell>
          <cell r="E1064" t="str">
            <v>NON-EXEMPT</v>
          </cell>
          <cell r="F1064" t="str">
            <v>H</v>
          </cell>
          <cell r="G1064">
            <v>245</v>
          </cell>
          <cell r="H1064">
            <v>1111</v>
          </cell>
          <cell r="I1064" t="str">
            <v>0810</v>
          </cell>
          <cell r="J1064" t="str">
            <v>245</v>
          </cell>
          <cell r="K1064" t="str">
            <v>12</v>
          </cell>
          <cell r="L1064" t="str">
            <v>22</v>
          </cell>
          <cell r="M1064" t="str">
            <v>Y</v>
          </cell>
          <cell r="N1064" t="str">
            <v/>
          </cell>
          <cell r="O1064" t="str">
            <v/>
          </cell>
          <cell r="P1064" t="str">
            <v>4</v>
          </cell>
          <cell r="Q1064" t="str">
            <v>MNNE</v>
          </cell>
          <cell r="R1064" t="str">
            <v>GRND</v>
          </cell>
        </row>
        <row r="1065">
          <cell r="B1065" t="str">
            <v>5500</v>
          </cell>
          <cell r="C1065">
            <v>619</v>
          </cell>
          <cell r="D1065" t="str">
            <v>PAINTER</v>
          </cell>
          <cell r="E1065" t="str">
            <v>NON-EXEMPT</v>
          </cell>
          <cell r="F1065" t="str">
            <v>H</v>
          </cell>
          <cell r="G1065">
            <v>245</v>
          </cell>
          <cell r="H1065">
            <v>1111</v>
          </cell>
          <cell r="I1065" t="str">
            <v>0820</v>
          </cell>
          <cell r="J1065" t="str">
            <v>245</v>
          </cell>
          <cell r="K1065" t="str">
            <v>9</v>
          </cell>
          <cell r="L1065" t="str">
            <v>21</v>
          </cell>
          <cell r="M1065" t="str">
            <v>Y</v>
          </cell>
          <cell r="N1065" t="str">
            <v/>
          </cell>
          <cell r="O1065" t="str">
            <v/>
          </cell>
          <cell r="P1065" t="str">
            <v>4</v>
          </cell>
          <cell r="Q1065" t="str">
            <v>MNNE</v>
          </cell>
          <cell r="R1065" t="str">
            <v>GRND</v>
          </cell>
        </row>
        <row r="1066">
          <cell r="B1066" t="str">
            <v>5503</v>
          </cell>
          <cell r="C1066">
            <v>619</v>
          </cell>
          <cell r="D1066" t="str">
            <v>LOCKSMITH</v>
          </cell>
          <cell r="E1066" t="str">
            <v>NON-EXEMPT</v>
          </cell>
          <cell r="F1066" t="str">
            <v>H</v>
          </cell>
          <cell r="G1066">
            <v>245</v>
          </cell>
          <cell r="H1066">
            <v>1111</v>
          </cell>
          <cell r="I1066" t="str">
            <v>0820</v>
          </cell>
          <cell r="J1066" t="str">
            <v>245</v>
          </cell>
          <cell r="K1066" t="str">
            <v>9</v>
          </cell>
          <cell r="L1066" t="str">
            <v>21</v>
          </cell>
          <cell r="M1066" t="str">
            <v>Y</v>
          </cell>
          <cell r="N1066" t="str">
            <v/>
          </cell>
          <cell r="O1066" t="str">
            <v/>
          </cell>
          <cell r="P1066" t="str">
            <v>4</v>
          </cell>
          <cell r="Q1066" t="str">
            <v>MNNE</v>
          </cell>
          <cell r="R1066" t="str">
            <v>GRND</v>
          </cell>
        </row>
        <row r="1067">
          <cell r="B1067" t="str">
            <v>5506</v>
          </cell>
          <cell r="C1067">
            <v>619</v>
          </cell>
          <cell r="D1067" t="str">
            <v>ROOFER</v>
          </cell>
          <cell r="E1067" t="str">
            <v>NON-EXEMPT</v>
          </cell>
          <cell r="F1067" t="str">
            <v>H</v>
          </cell>
          <cell r="G1067">
            <v>245</v>
          </cell>
          <cell r="H1067">
            <v>1111</v>
          </cell>
          <cell r="I1067" t="str">
            <v>0820</v>
          </cell>
          <cell r="J1067" t="str">
            <v>245</v>
          </cell>
          <cell r="K1067" t="str">
            <v>9</v>
          </cell>
          <cell r="L1067" t="str">
            <v>21</v>
          </cell>
          <cell r="M1067" t="str">
            <v>Y</v>
          </cell>
          <cell r="N1067" t="str">
            <v/>
          </cell>
          <cell r="O1067" t="str">
            <v/>
          </cell>
          <cell r="P1067" t="str">
            <v>4</v>
          </cell>
          <cell r="Q1067" t="str">
            <v>MNNE</v>
          </cell>
          <cell r="R1067" t="str">
            <v>GRND</v>
          </cell>
        </row>
        <row r="1068">
          <cell r="B1068" t="str">
            <v>5509</v>
          </cell>
          <cell r="C1068">
            <v>619</v>
          </cell>
          <cell r="D1068" t="str">
            <v>PAVEMENT TECHNICIAN</v>
          </cell>
          <cell r="E1068" t="str">
            <v>NON-EXEMPT</v>
          </cell>
          <cell r="F1068" t="str">
            <v>H</v>
          </cell>
          <cell r="G1068">
            <v>245</v>
          </cell>
          <cell r="H1068">
            <v>1111</v>
          </cell>
          <cell r="I1068" t="str">
            <v>0820</v>
          </cell>
          <cell r="J1068" t="str">
            <v>245</v>
          </cell>
          <cell r="K1068" t="str">
            <v>9</v>
          </cell>
          <cell r="L1068" t="str">
            <v>21</v>
          </cell>
          <cell r="M1068" t="str">
            <v>Y</v>
          </cell>
          <cell r="N1068" t="str">
            <v/>
          </cell>
          <cell r="O1068" t="str">
            <v/>
          </cell>
          <cell r="P1068" t="str">
            <v>4</v>
          </cell>
          <cell r="Q1068" t="str">
            <v>MNNE</v>
          </cell>
          <cell r="R1068" t="str">
            <v>GRND</v>
          </cell>
        </row>
        <row r="1069">
          <cell r="B1069" t="str">
            <v>5512</v>
          </cell>
          <cell r="C1069">
            <v>619</v>
          </cell>
          <cell r="D1069" t="str">
            <v>TILER/CARPENTER</v>
          </cell>
          <cell r="E1069" t="str">
            <v>NON-EXEMPT</v>
          </cell>
          <cell r="F1069" t="str">
            <v>H</v>
          </cell>
          <cell r="G1069">
            <v>245</v>
          </cell>
          <cell r="H1069">
            <v>1111</v>
          </cell>
          <cell r="I1069" t="str">
            <v>0820</v>
          </cell>
          <cell r="J1069" t="str">
            <v>245</v>
          </cell>
          <cell r="K1069" t="str">
            <v>9</v>
          </cell>
          <cell r="L1069" t="str">
            <v>21</v>
          </cell>
          <cell r="M1069" t="str">
            <v>Y</v>
          </cell>
          <cell r="N1069" t="str">
            <v/>
          </cell>
          <cell r="O1069" t="str">
            <v/>
          </cell>
          <cell r="P1069" t="str">
            <v>4</v>
          </cell>
          <cell r="Q1069" t="str">
            <v>MNNE</v>
          </cell>
          <cell r="R1069" t="str">
            <v>GRND</v>
          </cell>
        </row>
        <row r="1070">
          <cell r="B1070" t="str">
            <v>5515</v>
          </cell>
          <cell r="C1070">
            <v>619</v>
          </cell>
          <cell r="D1070" t="str">
            <v>HEAVY EQUIPMENT OPERATOR</v>
          </cell>
          <cell r="E1070" t="str">
            <v>NON-EXEMPT</v>
          </cell>
          <cell r="F1070" t="str">
            <v>H</v>
          </cell>
          <cell r="G1070">
            <v>245</v>
          </cell>
          <cell r="H1070">
            <v>1111</v>
          </cell>
          <cell r="I1070" t="str">
            <v>0820</v>
          </cell>
          <cell r="J1070" t="str">
            <v>245</v>
          </cell>
          <cell r="K1070" t="str">
            <v>9</v>
          </cell>
          <cell r="L1070" t="str">
            <v>21</v>
          </cell>
          <cell r="M1070" t="str">
            <v>Y</v>
          </cell>
          <cell r="N1070" t="str">
            <v/>
          </cell>
          <cell r="O1070" t="str">
            <v/>
          </cell>
          <cell r="P1070" t="str">
            <v>4</v>
          </cell>
          <cell r="Q1070" t="str">
            <v>MNNE</v>
          </cell>
          <cell r="R1070" t="str">
            <v>GRND</v>
          </cell>
        </row>
        <row r="1071">
          <cell r="B1071" t="str">
            <v>5518</v>
          </cell>
          <cell r="C1071">
            <v>619</v>
          </cell>
          <cell r="D1071" t="str">
            <v>CARPENTER, JOURNEYMAN</v>
          </cell>
          <cell r="E1071" t="str">
            <v>NON-EXEMPT</v>
          </cell>
          <cell r="F1071" t="str">
            <v>H</v>
          </cell>
          <cell r="G1071">
            <v>245</v>
          </cell>
          <cell r="H1071">
            <v>1111</v>
          </cell>
          <cell r="I1071" t="str">
            <v>0820</v>
          </cell>
          <cell r="J1071" t="str">
            <v>245</v>
          </cell>
          <cell r="K1071" t="str">
            <v>9</v>
          </cell>
          <cell r="L1071" t="str">
            <v>21</v>
          </cell>
          <cell r="M1071" t="str">
            <v>Y</v>
          </cell>
          <cell r="N1071" t="str">
            <v/>
          </cell>
          <cell r="O1071" t="str">
            <v/>
          </cell>
          <cell r="P1071" t="str">
            <v>4</v>
          </cell>
          <cell r="Q1071" t="str">
            <v>MNNE</v>
          </cell>
          <cell r="R1071" t="str">
            <v>GRND</v>
          </cell>
        </row>
        <row r="1072">
          <cell r="B1072" t="str">
            <v>5521</v>
          </cell>
          <cell r="C1072">
            <v>619</v>
          </cell>
          <cell r="D1072" t="str">
            <v>TEMPERATURE CONTROL TECH</v>
          </cell>
          <cell r="E1072" t="str">
            <v>NON-EXEMPT</v>
          </cell>
          <cell r="F1072" t="str">
            <v>H</v>
          </cell>
          <cell r="G1072">
            <v>245</v>
          </cell>
          <cell r="H1072">
            <v>1111</v>
          </cell>
          <cell r="I1072" t="str">
            <v>0820</v>
          </cell>
          <cell r="J1072" t="str">
            <v>245</v>
          </cell>
          <cell r="K1072" t="str">
            <v>9</v>
          </cell>
          <cell r="L1072" t="str">
            <v>21</v>
          </cell>
          <cell r="M1072" t="str">
            <v>Y</v>
          </cell>
          <cell r="N1072" t="str">
            <v/>
          </cell>
          <cell r="O1072" t="str">
            <v/>
          </cell>
          <cell r="P1072" t="str">
            <v>4</v>
          </cell>
          <cell r="Q1072" t="str">
            <v>MNNE</v>
          </cell>
          <cell r="R1072" t="str">
            <v>GRND</v>
          </cell>
        </row>
        <row r="1073">
          <cell r="B1073" t="str">
            <v>5524</v>
          </cell>
          <cell r="C1073">
            <v>619</v>
          </cell>
          <cell r="D1073" t="str">
            <v>INDUSTRIAL MOTOR TECH</v>
          </cell>
          <cell r="E1073" t="str">
            <v>NON-EXEMPT</v>
          </cell>
          <cell r="F1073" t="str">
            <v>H</v>
          </cell>
          <cell r="G1073">
            <v>245</v>
          </cell>
          <cell r="H1073">
            <v>1111</v>
          </cell>
          <cell r="I1073" t="str">
            <v>0820</v>
          </cell>
          <cell r="J1073" t="str">
            <v>245</v>
          </cell>
          <cell r="K1073" t="str">
            <v>9</v>
          </cell>
          <cell r="L1073" t="str">
            <v>21</v>
          </cell>
          <cell r="M1073" t="str">
            <v>Y</v>
          </cell>
          <cell r="N1073" t="str">
            <v/>
          </cell>
          <cell r="O1073" t="str">
            <v/>
          </cell>
          <cell r="P1073" t="str">
            <v>4</v>
          </cell>
          <cell r="Q1073" t="str">
            <v>MNNE</v>
          </cell>
          <cell r="R1073" t="str">
            <v>GRND</v>
          </cell>
        </row>
        <row r="1074">
          <cell r="B1074" t="str">
            <v>5527</v>
          </cell>
          <cell r="C1074">
            <v>619</v>
          </cell>
          <cell r="D1074" t="str">
            <v>WELDER</v>
          </cell>
          <cell r="E1074" t="str">
            <v>NON-EXEMPT</v>
          </cell>
          <cell r="F1074" t="str">
            <v>H</v>
          </cell>
          <cell r="G1074">
            <v>245</v>
          </cell>
          <cell r="H1074">
            <v>1111</v>
          </cell>
          <cell r="I1074" t="str">
            <v>0810</v>
          </cell>
          <cell r="J1074" t="str">
            <v>245</v>
          </cell>
          <cell r="K1074" t="str">
            <v>12</v>
          </cell>
          <cell r="L1074" t="str">
            <v>22</v>
          </cell>
          <cell r="M1074" t="str">
            <v>Y</v>
          </cell>
          <cell r="N1074" t="str">
            <v/>
          </cell>
          <cell r="O1074" t="str">
            <v/>
          </cell>
          <cell r="P1074" t="str">
            <v>4</v>
          </cell>
          <cell r="Q1074" t="str">
            <v>MNNE</v>
          </cell>
          <cell r="R1074" t="str">
            <v>GRND</v>
          </cell>
        </row>
        <row r="1075">
          <cell r="B1075" t="str">
            <v>5530</v>
          </cell>
          <cell r="C1075">
            <v>619</v>
          </cell>
          <cell r="D1075" t="str">
            <v>PUMP/AIR COMPRESSION TECH</v>
          </cell>
          <cell r="E1075" t="str">
            <v>NON-EXEMPT</v>
          </cell>
          <cell r="F1075" t="str">
            <v>H</v>
          </cell>
          <cell r="G1075">
            <v>245</v>
          </cell>
          <cell r="H1075">
            <v>1111</v>
          </cell>
          <cell r="I1075" t="str">
            <v>0820</v>
          </cell>
          <cell r="J1075" t="str">
            <v>245</v>
          </cell>
          <cell r="K1075" t="str">
            <v>9</v>
          </cell>
          <cell r="L1075" t="str">
            <v>21</v>
          </cell>
          <cell r="M1075" t="str">
            <v>Y</v>
          </cell>
          <cell r="N1075" t="str">
            <v/>
          </cell>
          <cell r="O1075" t="str">
            <v/>
          </cell>
          <cell r="P1075" t="str">
            <v>4</v>
          </cell>
          <cell r="Q1075" t="str">
            <v>MNNE</v>
          </cell>
          <cell r="R1075" t="str">
            <v>GRND</v>
          </cell>
        </row>
        <row r="1076">
          <cell r="B1076" t="str">
            <v>5533</v>
          </cell>
          <cell r="C1076">
            <v>619</v>
          </cell>
          <cell r="D1076" t="str">
            <v>IRRIGATION TECHNICIAN</v>
          </cell>
          <cell r="E1076" t="str">
            <v>NON-EXEMPT</v>
          </cell>
          <cell r="F1076" t="str">
            <v>H</v>
          </cell>
          <cell r="G1076">
            <v>245</v>
          </cell>
          <cell r="H1076">
            <v>1111</v>
          </cell>
          <cell r="I1076" t="str">
            <v>0820</v>
          </cell>
          <cell r="J1076" t="str">
            <v>245</v>
          </cell>
          <cell r="K1076" t="str">
            <v>9</v>
          </cell>
          <cell r="L1076" t="str">
            <v>21</v>
          </cell>
          <cell r="M1076" t="str">
            <v>Y</v>
          </cell>
          <cell r="N1076" t="str">
            <v/>
          </cell>
          <cell r="O1076" t="str">
            <v/>
          </cell>
          <cell r="P1076" t="str">
            <v>4</v>
          </cell>
          <cell r="Q1076" t="str">
            <v>MNNE</v>
          </cell>
          <cell r="R1076" t="str">
            <v>GRND</v>
          </cell>
        </row>
        <row r="1077">
          <cell r="B1077" t="str">
            <v>5536</v>
          </cell>
          <cell r="C1077">
            <v>619</v>
          </cell>
          <cell r="D1077" t="str">
            <v>ATHLETIC FIELD MECHANIC</v>
          </cell>
          <cell r="E1077" t="str">
            <v>NON-EXEMPT</v>
          </cell>
          <cell r="F1077" t="str">
            <v>H</v>
          </cell>
          <cell r="G1077">
            <v>245</v>
          </cell>
          <cell r="H1077">
            <v>1111</v>
          </cell>
          <cell r="I1077" t="str">
            <v>0820</v>
          </cell>
          <cell r="J1077" t="str">
            <v>245</v>
          </cell>
          <cell r="K1077" t="str">
            <v>9</v>
          </cell>
          <cell r="L1077" t="str">
            <v>21</v>
          </cell>
          <cell r="M1077" t="str">
            <v>Y</v>
          </cell>
          <cell r="N1077" t="str">
            <v/>
          </cell>
          <cell r="O1077" t="str">
            <v/>
          </cell>
          <cell r="P1077" t="str">
            <v>4</v>
          </cell>
          <cell r="Q1077" t="str">
            <v>MNNE</v>
          </cell>
          <cell r="R1077" t="str">
            <v>GRND</v>
          </cell>
        </row>
        <row r="1078">
          <cell r="B1078" t="str">
            <v>5539</v>
          </cell>
          <cell r="C1078">
            <v>619</v>
          </cell>
          <cell r="D1078" t="str">
            <v>PEST CONTROL TECHNICIAN</v>
          </cell>
          <cell r="E1078" t="str">
            <v>NON-EXEMPT</v>
          </cell>
          <cell r="F1078" t="str">
            <v>H</v>
          </cell>
          <cell r="G1078">
            <v>245</v>
          </cell>
          <cell r="H1078">
            <v>1111</v>
          </cell>
          <cell r="I1078" t="str">
            <v>0820</v>
          </cell>
          <cell r="J1078" t="str">
            <v>245</v>
          </cell>
          <cell r="K1078" t="str">
            <v>9</v>
          </cell>
          <cell r="L1078" t="str">
            <v>21</v>
          </cell>
          <cell r="M1078" t="str">
            <v>Y</v>
          </cell>
          <cell r="N1078" t="str">
            <v/>
          </cell>
          <cell r="O1078" t="str">
            <v/>
          </cell>
          <cell r="P1078" t="str">
            <v>4</v>
          </cell>
          <cell r="Q1078" t="str">
            <v>MNNE</v>
          </cell>
          <cell r="R1078" t="str">
            <v>GRND</v>
          </cell>
        </row>
        <row r="1079">
          <cell r="B1079" t="str">
            <v>5542</v>
          </cell>
          <cell r="C1079">
            <v>619</v>
          </cell>
          <cell r="D1079" t="str">
            <v>GENERAL LABORER, SENIOR</v>
          </cell>
          <cell r="E1079" t="str">
            <v>NON-EXEMPT</v>
          </cell>
          <cell r="F1079" t="str">
            <v>H</v>
          </cell>
          <cell r="G1079">
            <v>245</v>
          </cell>
          <cell r="H1079">
            <v>1111</v>
          </cell>
          <cell r="I1079" t="str">
            <v>0820</v>
          </cell>
          <cell r="J1079" t="str">
            <v>245</v>
          </cell>
          <cell r="K1079" t="str">
            <v>9</v>
          </cell>
          <cell r="L1079" t="str">
            <v>21</v>
          </cell>
          <cell r="M1079" t="str">
            <v>Y</v>
          </cell>
          <cell r="N1079" t="str">
            <v/>
          </cell>
          <cell r="O1079" t="str">
            <v/>
          </cell>
          <cell r="P1079" t="str">
            <v>4</v>
          </cell>
          <cell r="Q1079" t="str">
            <v>MNNE</v>
          </cell>
          <cell r="R1079" t="str">
            <v>GRND</v>
          </cell>
        </row>
        <row r="1080">
          <cell r="B1080" t="str">
            <v>5545</v>
          </cell>
          <cell r="C1080">
            <v>619</v>
          </cell>
          <cell r="D1080" t="str">
            <v>FIRE ALARM TECHNICIAN</v>
          </cell>
          <cell r="E1080" t="str">
            <v>NON-EXEMPT</v>
          </cell>
          <cell r="F1080" t="str">
            <v>H</v>
          </cell>
          <cell r="G1080">
            <v>245</v>
          </cell>
          <cell r="H1080">
            <v>1111</v>
          </cell>
          <cell r="I1080" t="str">
            <v>0820</v>
          </cell>
          <cell r="J1080" t="str">
            <v>245</v>
          </cell>
          <cell r="K1080" t="str">
            <v>9</v>
          </cell>
          <cell r="L1080" t="str">
            <v>21</v>
          </cell>
          <cell r="M1080" t="str">
            <v>Y</v>
          </cell>
          <cell r="N1080" t="str">
            <v/>
          </cell>
          <cell r="O1080" t="str">
            <v/>
          </cell>
          <cell r="P1080" t="str">
            <v>4</v>
          </cell>
          <cell r="Q1080" t="str">
            <v>MNNE</v>
          </cell>
          <cell r="R1080" t="str">
            <v>GRND</v>
          </cell>
        </row>
        <row r="1081">
          <cell r="B1081" t="str">
            <v>5548</v>
          </cell>
          <cell r="C1081">
            <v>619</v>
          </cell>
          <cell r="D1081" t="str">
            <v>FIRE SUPPRESSION TECH</v>
          </cell>
          <cell r="E1081" t="str">
            <v>NON-EXEMPT</v>
          </cell>
          <cell r="F1081" t="str">
            <v>H</v>
          </cell>
          <cell r="G1081">
            <v>245</v>
          </cell>
          <cell r="H1081">
            <v>1111</v>
          </cell>
          <cell r="I1081" t="str">
            <v>0820</v>
          </cell>
          <cell r="J1081" t="str">
            <v>245</v>
          </cell>
          <cell r="K1081" t="str">
            <v>9</v>
          </cell>
          <cell r="L1081" t="str">
            <v>21</v>
          </cell>
          <cell r="M1081" t="str">
            <v>Y</v>
          </cell>
          <cell r="N1081" t="str">
            <v/>
          </cell>
          <cell r="O1081" t="str">
            <v/>
          </cell>
          <cell r="P1081" t="str">
            <v>4</v>
          </cell>
          <cell r="Q1081" t="str">
            <v>MNNE</v>
          </cell>
          <cell r="R1081" t="str">
            <v>GRND</v>
          </cell>
        </row>
        <row r="1082">
          <cell r="B1082" t="str">
            <v>5551</v>
          </cell>
          <cell r="C1082">
            <v>619</v>
          </cell>
          <cell r="D1082" t="str">
            <v>CERTIFIED POOL OPERATOR</v>
          </cell>
          <cell r="E1082" t="str">
            <v>NON-EXEMPT</v>
          </cell>
          <cell r="F1082" t="str">
            <v>H</v>
          </cell>
          <cell r="G1082">
            <v>245</v>
          </cell>
          <cell r="H1082">
            <v>1111</v>
          </cell>
          <cell r="I1082" t="str">
            <v>0820</v>
          </cell>
          <cell r="J1082" t="str">
            <v>245</v>
          </cell>
          <cell r="K1082" t="str">
            <v>9</v>
          </cell>
          <cell r="L1082" t="str">
            <v>21</v>
          </cell>
          <cell r="M1082" t="str">
            <v>Y</v>
          </cell>
          <cell r="N1082" t="str">
            <v/>
          </cell>
          <cell r="O1082" t="str">
            <v/>
          </cell>
          <cell r="P1082" t="str">
            <v>4</v>
          </cell>
          <cell r="Q1082" t="str">
            <v>MNNE</v>
          </cell>
          <cell r="R1082" t="str">
            <v>GRND</v>
          </cell>
        </row>
        <row r="1083">
          <cell r="B1083" t="str">
            <v>5554</v>
          </cell>
          <cell r="C1083">
            <v>619</v>
          </cell>
          <cell r="D1083" t="str">
            <v>PIANO REPAIRER</v>
          </cell>
          <cell r="E1083" t="str">
            <v>NON-EXEMPT</v>
          </cell>
          <cell r="F1083" t="str">
            <v>H</v>
          </cell>
          <cell r="G1083">
            <v>245</v>
          </cell>
          <cell r="H1083">
            <v>1111</v>
          </cell>
          <cell r="I1083" t="str">
            <v>0810</v>
          </cell>
          <cell r="J1083" t="str">
            <v>245</v>
          </cell>
          <cell r="K1083" t="str">
            <v>12</v>
          </cell>
          <cell r="L1083" t="str">
            <v>22</v>
          </cell>
          <cell r="M1083" t="str">
            <v>Y</v>
          </cell>
          <cell r="N1083" t="str">
            <v/>
          </cell>
          <cell r="O1083" t="str">
            <v/>
          </cell>
          <cell r="P1083" t="str">
            <v>4</v>
          </cell>
          <cell r="Q1083" t="str">
            <v>MNNE</v>
          </cell>
          <cell r="R1083" t="str">
            <v>GRND</v>
          </cell>
        </row>
        <row r="1084">
          <cell r="B1084" t="str">
            <v>5580</v>
          </cell>
          <cell r="C1084">
            <v>610</v>
          </cell>
          <cell r="D1084" t="str">
            <v>LIGHTING TECHNICIAN</v>
          </cell>
          <cell r="E1084" t="str">
            <v>NON-EXEMPT</v>
          </cell>
          <cell r="F1084" t="str">
            <v>H</v>
          </cell>
          <cell r="G1084">
            <v>245</v>
          </cell>
          <cell r="H1084">
            <v>1111</v>
          </cell>
          <cell r="I1084" t="str">
            <v>0820</v>
          </cell>
          <cell r="J1084" t="str">
            <v>245</v>
          </cell>
          <cell r="K1084" t="str">
            <v>9</v>
          </cell>
          <cell r="L1084" t="str">
            <v>21</v>
          </cell>
          <cell r="M1084" t="str">
            <v>Y</v>
          </cell>
          <cell r="N1084" t="str">
            <v/>
          </cell>
          <cell r="O1084" t="str">
            <v/>
          </cell>
          <cell r="P1084" t="str">
            <v>4</v>
          </cell>
          <cell r="Q1084" t="str">
            <v>MNNE</v>
          </cell>
          <cell r="R1084" t="str">
            <v>GRND</v>
          </cell>
        </row>
        <row r="1085">
          <cell r="B1085" t="str">
            <v>5600</v>
          </cell>
          <cell r="C1085">
            <v>619</v>
          </cell>
          <cell r="D1085" t="str">
            <v>GENERAL LABORER</v>
          </cell>
          <cell r="E1085" t="str">
            <v>NON-EXEMPT</v>
          </cell>
          <cell r="F1085" t="str">
            <v>H</v>
          </cell>
          <cell r="G1085">
            <v>245</v>
          </cell>
          <cell r="H1085">
            <v>1111</v>
          </cell>
          <cell r="I1085" t="str">
            <v>0815</v>
          </cell>
          <cell r="J1085" t="str">
            <v>245</v>
          </cell>
          <cell r="K1085" t="str">
            <v>1</v>
          </cell>
          <cell r="L1085" t="str">
            <v>14</v>
          </cell>
          <cell r="M1085" t="str">
            <v>Y</v>
          </cell>
          <cell r="N1085" t="str">
            <v/>
          </cell>
          <cell r="O1085" t="str">
            <v/>
          </cell>
          <cell r="P1085" t="str">
            <v>4</v>
          </cell>
          <cell r="Q1085" t="str">
            <v>MNNE</v>
          </cell>
          <cell r="R1085" t="str">
            <v>GRND</v>
          </cell>
        </row>
        <row r="1086">
          <cell r="B1086" t="str">
            <v>5601</v>
          </cell>
          <cell r="C1086">
            <v>0</v>
          </cell>
          <cell r="D1086" t="str">
            <v>GENERAL LABORER</v>
          </cell>
          <cell r="E1086" t="str">
            <v>NON-EXEMPT</v>
          </cell>
          <cell r="F1086" t="str">
            <v>H</v>
          </cell>
          <cell r="G1086">
            <v>0</v>
          </cell>
          <cell r="H1086">
            <v>1111</v>
          </cell>
          <cell r="I1086" t="str">
            <v>0700R</v>
          </cell>
          <cell r="J1086" t="str">
            <v>010</v>
          </cell>
          <cell r="K1086" t="str">
            <v/>
          </cell>
          <cell r="L1086" t="str">
            <v/>
          </cell>
          <cell r="M1086" t="str">
            <v>Y</v>
          </cell>
          <cell r="N1086" t="str">
            <v/>
          </cell>
          <cell r="O1086" t="str">
            <v/>
          </cell>
          <cell r="P1086" t="str">
            <v>3</v>
          </cell>
          <cell r="Q1086" t="str">
            <v>SMNE</v>
          </cell>
          <cell r="R1086" t="str">
            <v>NONE</v>
          </cell>
        </row>
        <row r="1087">
          <cell r="B1087" t="str">
            <v>5702</v>
          </cell>
          <cell r="C1087">
            <v>619</v>
          </cell>
          <cell r="D1087" t="str">
            <v>A-PLUMBER, JOURNEYMAN</v>
          </cell>
          <cell r="E1087" t="str">
            <v>NON-EXEMPT</v>
          </cell>
          <cell r="F1087" t="str">
            <v>H</v>
          </cell>
          <cell r="G1087">
            <v>245</v>
          </cell>
          <cell r="H1087">
            <v>1111</v>
          </cell>
          <cell r="I1087" t="str">
            <v>0802</v>
          </cell>
          <cell r="J1087" t="str">
            <v>245</v>
          </cell>
          <cell r="K1087" t="str">
            <v>10</v>
          </cell>
          <cell r="L1087" t="str">
            <v>11</v>
          </cell>
          <cell r="M1087" t="str">
            <v>Y</v>
          </cell>
          <cell r="N1087" t="str">
            <v/>
          </cell>
          <cell r="O1087" t="str">
            <v/>
          </cell>
          <cell r="P1087" t="str">
            <v>4</v>
          </cell>
          <cell r="Q1087" t="str">
            <v>MNNE</v>
          </cell>
          <cell r="R1087" t="str">
            <v>GRND</v>
          </cell>
        </row>
        <row r="1088">
          <cell r="B1088" t="str">
            <v>5704</v>
          </cell>
          <cell r="C1088">
            <v>619</v>
          </cell>
          <cell r="D1088" t="str">
            <v>A-ELECTRICIAN, JOURNEYMAN</v>
          </cell>
          <cell r="E1088" t="str">
            <v>NON-EXEMPT</v>
          </cell>
          <cell r="F1088" t="str">
            <v>H</v>
          </cell>
          <cell r="G1088">
            <v>245</v>
          </cell>
          <cell r="H1088">
            <v>1111</v>
          </cell>
          <cell r="I1088" t="str">
            <v>0802</v>
          </cell>
          <cell r="J1088" t="str">
            <v>245</v>
          </cell>
          <cell r="K1088" t="str">
            <v>10</v>
          </cell>
          <cell r="L1088" t="str">
            <v>11</v>
          </cell>
          <cell r="M1088" t="str">
            <v>Y</v>
          </cell>
          <cell r="N1088" t="str">
            <v/>
          </cell>
          <cell r="O1088" t="str">
            <v/>
          </cell>
          <cell r="P1088" t="str">
            <v>4</v>
          </cell>
          <cell r="Q1088" t="str">
            <v>MNNE</v>
          </cell>
          <cell r="R1088" t="str">
            <v>GRND</v>
          </cell>
        </row>
        <row r="1089">
          <cell r="B1089" t="str">
            <v>5706</v>
          </cell>
          <cell r="C1089">
            <v>619</v>
          </cell>
          <cell r="D1089" t="str">
            <v>A-REFRIGERATION TECH(HVAC)</v>
          </cell>
          <cell r="E1089" t="str">
            <v>NON-EXEMPT</v>
          </cell>
          <cell r="F1089" t="str">
            <v>H</v>
          </cell>
          <cell r="G1089">
            <v>245</v>
          </cell>
          <cell r="H1089">
            <v>1111</v>
          </cell>
          <cell r="I1089" t="str">
            <v>0802</v>
          </cell>
          <cell r="J1089" t="str">
            <v>245</v>
          </cell>
          <cell r="K1089" t="str">
            <v>10</v>
          </cell>
          <cell r="L1089" t="str">
            <v>11</v>
          </cell>
          <cell r="M1089" t="str">
            <v>Y</v>
          </cell>
          <cell r="N1089" t="str">
            <v/>
          </cell>
          <cell r="O1089" t="str">
            <v/>
          </cell>
          <cell r="P1089" t="str">
            <v>4</v>
          </cell>
          <cell r="Q1089" t="str">
            <v>MNNE</v>
          </cell>
          <cell r="R1089" t="str">
            <v>GRND</v>
          </cell>
        </row>
        <row r="1090">
          <cell r="B1090" t="str">
            <v>5708</v>
          </cell>
          <cell r="C1090">
            <v>619</v>
          </cell>
          <cell r="D1090" t="str">
            <v>A-SHEET METAL TECHNICIAN</v>
          </cell>
          <cell r="E1090" t="str">
            <v>NON-EXEMPT</v>
          </cell>
          <cell r="F1090" t="str">
            <v>H</v>
          </cell>
          <cell r="G1090">
            <v>245</v>
          </cell>
          <cell r="H1090">
            <v>1111</v>
          </cell>
          <cell r="I1090" t="str">
            <v>0802</v>
          </cell>
          <cell r="J1090" t="str">
            <v>245</v>
          </cell>
          <cell r="K1090" t="str">
            <v>10</v>
          </cell>
          <cell r="L1090" t="str">
            <v>11</v>
          </cell>
          <cell r="M1090" t="str">
            <v>Y</v>
          </cell>
          <cell r="N1090" t="str">
            <v/>
          </cell>
          <cell r="O1090" t="str">
            <v/>
          </cell>
          <cell r="P1090" t="str">
            <v>4</v>
          </cell>
          <cell r="Q1090" t="str">
            <v>MNNE</v>
          </cell>
          <cell r="R1090" t="str">
            <v>GRND</v>
          </cell>
        </row>
        <row r="1091">
          <cell r="B1091" t="str">
            <v>5710</v>
          </cell>
          <cell r="C1091">
            <v>619</v>
          </cell>
          <cell r="D1091" t="str">
            <v>A-PIPE FITTER</v>
          </cell>
          <cell r="E1091" t="str">
            <v>NON-EXEMPT</v>
          </cell>
          <cell r="F1091" t="str">
            <v>H</v>
          </cell>
          <cell r="G1091">
            <v>245</v>
          </cell>
          <cell r="H1091">
            <v>1111</v>
          </cell>
          <cell r="I1091" t="str">
            <v>0802</v>
          </cell>
          <cell r="J1091" t="str">
            <v>245</v>
          </cell>
          <cell r="K1091" t="str">
            <v>10</v>
          </cell>
          <cell r="L1091" t="str">
            <v>11</v>
          </cell>
          <cell r="M1091" t="str">
            <v>Y</v>
          </cell>
          <cell r="N1091" t="str">
            <v/>
          </cell>
          <cell r="O1091" t="str">
            <v/>
          </cell>
          <cell r="P1091" t="str">
            <v>4</v>
          </cell>
          <cell r="Q1091" t="str">
            <v>MNNE</v>
          </cell>
          <cell r="R1091" t="str">
            <v>GRND</v>
          </cell>
        </row>
        <row r="1092">
          <cell r="B1092" t="str">
            <v>5712</v>
          </cell>
          <cell r="C1092">
            <v>619</v>
          </cell>
          <cell r="D1092" t="str">
            <v>A-AIR CONDITIONING TECH</v>
          </cell>
          <cell r="E1092" t="str">
            <v>NON-EXEMPT</v>
          </cell>
          <cell r="F1092" t="str">
            <v>H</v>
          </cell>
          <cell r="G1092">
            <v>245</v>
          </cell>
          <cell r="H1092">
            <v>1111</v>
          </cell>
          <cell r="I1092" t="str">
            <v>0802</v>
          </cell>
          <cell r="J1092" t="str">
            <v>245</v>
          </cell>
          <cell r="K1092" t="str">
            <v>10</v>
          </cell>
          <cell r="L1092" t="str">
            <v>11</v>
          </cell>
          <cell r="M1092" t="str">
            <v>Y</v>
          </cell>
          <cell r="N1092" t="str">
            <v/>
          </cell>
          <cell r="O1092" t="str">
            <v/>
          </cell>
          <cell r="P1092" t="str">
            <v>4</v>
          </cell>
          <cell r="Q1092" t="str">
            <v>MNNE</v>
          </cell>
          <cell r="R1092" t="str">
            <v>GRND</v>
          </cell>
        </row>
        <row r="1093">
          <cell r="B1093" t="str">
            <v>5714</v>
          </cell>
          <cell r="C1093">
            <v>619</v>
          </cell>
          <cell r="D1093" t="str">
            <v>A-BOILER TECHNICIAN</v>
          </cell>
          <cell r="E1093" t="str">
            <v>NON-EXEMPT</v>
          </cell>
          <cell r="F1093" t="str">
            <v>H</v>
          </cell>
          <cell r="G1093">
            <v>245</v>
          </cell>
          <cell r="H1093">
            <v>1111</v>
          </cell>
          <cell r="I1093" t="str">
            <v>0802</v>
          </cell>
          <cell r="J1093" t="str">
            <v>245</v>
          </cell>
          <cell r="K1093" t="str">
            <v>10</v>
          </cell>
          <cell r="L1093" t="str">
            <v>11</v>
          </cell>
          <cell r="M1093" t="str">
            <v>Y</v>
          </cell>
          <cell r="N1093" t="str">
            <v/>
          </cell>
          <cell r="O1093" t="str">
            <v/>
          </cell>
          <cell r="P1093" t="str">
            <v>4</v>
          </cell>
          <cell r="Q1093" t="str">
            <v>MNNE</v>
          </cell>
          <cell r="R1093" t="str">
            <v>GRND</v>
          </cell>
        </row>
        <row r="1094">
          <cell r="B1094" t="str">
            <v>5730</v>
          </cell>
          <cell r="C1094">
            <v>619</v>
          </cell>
          <cell r="D1094" t="str">
            <v>A-PAINTER</v>
          </cell>
          <cell r="E1094" t="str">
            <v>NON-EXEMPT</v>
          </cell>
          <cell r="F1094" t="str">
            <v>H</v>
          </cell>
          <cell r="G1094">
            <v>245</v>
          </cell>
          <cell r="H1094">
            <v>1111</v>
          </cell>
          <cell r="I1094" t="str">
            <v>0803</v>
          </cell>
          <cell r="J1094" t="str">
            <v>245</v>
          </cell>
          <cell r="K1094" t="str">
            <v>12</v>
          </cell>
          <cell r="L1094" t="str">
            <v>13</v>
          </cell>
          <cell r="M1094" t="str">
            <v>Y</v>
          </cell>
          <cell r="N1094" t="str">
            <v/>
          </cell>
          <cell r="O1094" t="str">
            <v/>
          </cell>
          <cell r="P1094" t="str">
            <v>4</v>
          </cell>
          <cell r="Q1094" t="str">
            <v>MNNE</v>
          </cell>
          <cell r="R1094" t="str">
            <v>GRND</v>
          </cell>
        </row>
        <row r="1095">
          <cell r="B1095" t="str">
            <v>5733</v>
          </cell>
          <cell r="C1095">
            <v>619</v>
          </cell>
          <cell r="D1095" t="str">
            <v>A-LOCKSMITH</v>
          </cell>
          <cell r="E1095" t="str">
            <v>NON-EXEMPT</v>
          </cell>
          <cell r="F1095" t="str">
            <v>H</v>
          </cell>
          <cell r="G1095">
            <v>245</v>
          </cell>
          <cell r="H1095">
            <v>1111</v>
          </cell>
          <cell r="I1095" t="str">
            <v>0803</v>
          </cell>
          <cell r="J1095" t="str">
            <v>245</v>
          </cell>
          <cell r="K1095" t="str">
            <v>12</v>
          </cell>
          <cell r="L1095" t="str">
            <v>13</v>
          </cell>
          <cell r="M1095" t="str">
            <v>Y</v>
          </cell>
          <cell r="N1095" t="str">
            <v/>
          </cell>
          <cell r="O1095" t="str">
            <v/>
          </cell>
          <cell r="P1095" t="str">
            <v>4</v>
          </cell>
          <cell r="Q1095" t="str">
            <v>MNNE</v>
          </cell>
          <cell r="R1095" t="str">
            <v>GRND</v>
          </cell>
        </row>
        <row r="1096">
          <cell r="B1096" t="str">
            <v>5736</v>
          </cell>
          <cell r="C1096">
            <v>619</v>
          </cell>
          <cell r="D1096" t="str">
            <v>A-ROOFER</v>
          </cell>
          <cell r="E1096" t="str">
            <v>NON-EXEMPT</v>
          </cell>
          <cell r="F1096" t="str">
            <v>H</v>
          </cell>
          <cell r="G1096">
            <v>245</v>
          </cell>
          <cell r="H1096">
            <v>1111</v>
          </cell>
          <cell r="I1096" t="str">
            <v>0803</v>
          </cell>
          <cell r="J1096" t="str">
            <v>245</v>
          </cell>
          <cell r="K1096" t="str">
            <v>12</v>
          </cell>
          <cell r="L1096" t="str">
            <v>13</v>
          </cell>
          <cell r="M1096" t="str">
            <v>Y</v>
          </cell>
          <cell r="N1096" t="str">
            <v/>
          </cell>
          <cell r="O1096" t="str">
            <v/>
          </cell>
          <cell r="P1096" t="str">
            <v>4</v>
          </cell>
          <cell r="Q1096" t="str">
            <v>MNNE</v>
          </cell>
          <cell r="R1096" t="str">
            <v>GRND</v>
          </cell>
        </row>
        <row r="1097">
          <cell r="B1097" t="str">
            <v>5739</v>
          </cell>
          <cell r="C1097">
            <v>619</v>
          </cell>
          <cell r="D1097" t="str">
            <v>A-PAVEMENT TECHNICIAN</v>
          </cell>
          <cell r="E1097" t="str">
            <v>NON-EXEMPT</v>
          </cell>
          <cell r="F1097" t="str">
            <v>H</v>
          </cell>
          <cell r="G1097">
            <v>245</v>
          </cell>
          <cell r="H1097">
            <v>1111</v>
          </cell>
          <cell r="I1097" t="str">
            <v>0803</v>
          </cell>
          <cell r="J1097" t="str">
            <v>245</v>
          </cell>
          <cell r="K1097" t="str">
            <v>12</v>
          </cell>
          <cell r="L1097" t="str">
            <v>13</v>
          </cell>
          <cell r="M1097" t="str">
            <v>Y</v>
          </cell>
          <cell r="N1097" t="str">
            <v/>
          </cell>
          <cell r="O1097" t="str">
            <v/>
          </cell>
          <cell r="P1097" t="str">
            <v>4</v>
          </cell>
          <cell r="Q1097" t="str">
            <v>MNNE</v>
          </cell>
          <cell r="R1097" t="str">
            <v>GRND</v>
          </cell>
        </row>
        <row r="1098">
          <cell r="B1098" t="str">
            <v>5742</v>
          </cell>
          <cell r="C1098">
            <v>619</v>
          </cell>
          <cell r="D1098" t="str">
            <v>A-TILER/CARPENTER</v>
          </cell>
          <cell r="E1098" t="str">
            <v>NON-EXEMPT</v>
          </cell>
          <cell r="F1098" t="str">
            <v>H</v>
          </cell>
          <cell r="G1098">
            <v>245</v>
          </cell>
          <cell r="H1098">
            <v>1111</v>
          </cell>
          <cell r="I1098" t="str">
            <v>0803</v>
          </cell>
          <cell r="J1098" t="str">
            <v>245</v>
          </cell>
          <cell r="K1098" t="str">
            <v>12</v>
          </cell>
          <cell r="L1098" t="str">
            <v>13</v>
          </cell>
          <cell r="M1098" t="str">
            <v>Y</v>
          </cell>
          <cell r="N1098" t="str">
            <v/>
          </cell>
          <cell r="O1098" t="str">
            <v/>
          </cell>
          <cell r="P1098" t="str">
            <v>4</v>
          </cell>
          <cell r="Q1098" t="str">
            <v>MNNE</v>
          </cell>
          <cell r="R1098" t="str">
            <v>GRND</v>
          </cell>
        </row>
        <row r="1099">
          <cell r="B1099" t="str">
            <v>5745</v>
          </cell>
          <cell r="C1099">
            <v>619</v>
          </cell>
          <cell r="D1099" t="str">
            <v>A-HEAVY EQUIPMENT OPERATOR</v>
          </cell>
          <cell r="E1099" t="str">
            <v>NON-EXEMPT</v>
          </cell>
          <cell r="F1099" t="str">
            <v>H</v>
          </cell>
          <cell r="G1099">
            <v>245</v>
          </cell>
          <cell r="H1099">
            <v>1111</v>
          </cell>
          <cell r="I1099" t="str">
            <v>0803</v>
          </cell>
          <cell r="J1099" t="str">
            <v>245</v>
          </cell>
          <cell r="K1099" t="str">
            <v>12</v>
          </cell>
          <cell r="L1099" t="str">
            <v>13</v>
          </cell>
          <cell r="M1099" t="str">
            <v>Y</v>
          </cell>
          <cell r="N1099" t="str">
            <v/>
          </cell>
          <cell r="O1099" t="str">
            <v/>
          </cell>
          <cell r="P1099" t="str">
            <v>4</v>
          </cell>
          <cell r="Q1099" t="str">
            <v>MNNE</v>
          </cell>
          <cell r="R1099" t="str">
            <v>GRND</v>
          </cell>
        </row>
        <row r="1100">
          <cell r="B1100" t="str">
            <v>5748</v>
          </cell>
          <cell r="C1100">
            <v>619</v>
          </cell>
          <cell r="D1100" t="str">
            <v>A-CARPENTER, JOURNEYMAN</v>
          </cell>
          <cell r="E1100" t="str">
            <v>NON-EXEMPT</v>
          </cell>
          <cell r="F1100" t="str">
            <v>H</v>
          </cell>
          <cell r="G1100">
            <v>245</v>
          </cell>
          <cell r="H1100">
            <v>1111</v>
          </cell>
          <cell r="I1100" t="str">
            <v>0803</v>
          </cell>
          <cell r="J1100" t="str">
            <v>245</v>
          </cell>
          <cell r="K1100" t="str">
            <v>12</v>
          </cell>
          <cell r="L1100" t="str">
            <v>13</v>
          </cell>
          <cell r="M1100" t="str">
            <v>Y</v>
          </cell>
          <cell r="N1100" t="str">
            <v/>
          </cell>
          <cell r="O1100" t="str">
            <v/>
          </cell>
          <cell r="P1100" t="str">
            <v>4</v>
          </cell>
          <cell r="Q1100" t="str">
            <v>MNNE</v>
          </cell>
          <cell r="R1100" t="str">
            <v>GRND</v>
          </cell>
        </row>
        <row r="1101">
          <cell r="B1101" t="str">
            <v>5751</v>
          </cell>
          <cell r="C1101">
            <v>619</v>
          </cell>
          <cell r="D1101" t="str">
            <v>A-TEMPERATURE CONTROL TECH</v>
          </cell>
          <cell r="E1101" t="str">
            <v>NON-EXEMPT</v>
          </cell>
          <cell r="F1101" t="str">
            <v>H</v>
          </cell>
          <cell r="G1101">
            <v>245</v>
          </cell>
          <cell r="H1101">
            <v>1111</v>
          </cell>
          <cell r="I1101" t="str">
            <v>0803</v>
          </cell>
          <cell r="J1101" t="str">
            <v>245</v>
          </cell>
          <cell r="K1101" t="str">
            <v>12</v>
          </cell>
          <cell r="L1101" t="str">
            <v>13</v>
          </cell>
          <cell r="M1101" t="str">
            <v>Y</v>
          </cell>
          <cell r="N1101" t="str">
            <v/>
          </cell>
          <cell r="O1101" t="str">
            <v/>
          </cell>
          <cell r="P1101" t="str">
            <v>4</v>
          </cell>
          <cell r="Q1101" t="str">
            <v>MNNE</v>
          </cell>
          <cell r="R1101" t="str">
            <v>GRND</v>
          </cell>
        </row>
        <row r="1102">
          <cell r="B1102" t="str">
            <v>5754</v>
          </cell>
          <cell r="C1102">
            <v>619</v>
          </cell>
          <cell r="D1102" t="str">
            <v>A-INDUSTRIAL MOTOR TECH</v>
          </cell>
          <cell r="E1102" t="str">
            <v>NON-EXEMPT</v>
          </cell>
          <cell r="F1102" t="str">
            <v>H</v>
          </cell>
          <cell r="G1102">
            <v>245</v>
          </cell>
          <cell r="H1102">
            <v>1111</v>
          </cell>
          <cell r="I1102" t="str">
            <v>0803</v>
          </cell>
          <cell r="J1102" t="str">
            <v>245</v>
          </cell>
          <cell r="K1102" t="str">
            <v>12</v>
          </cell>
          <cell r="L1102" t="str">
            <v>13</v>
          </cell>
          <cell r="M1102" t="str">
            <v>Y</v>
          </cell>
          <cell r="N1102" t="str">
            <v/>
          </cell>
          <cell r="O1102" t="str">
            <v/>
          </cell>
          <cell r="P1102" t="str">
            <v>4</v>
          </cell>
          <cell r="Q1102" t="str">
            <v>MNNE</v>
          </cell>
          <cell r="R1102" t="str">
            <v>GRND</v>
          </cell>
        </row>
        <row r="1103">
          <cell r="B1103" t="str">
            <v>5757</v>
          </cell>
          <cell r="C1103">
            <v>619</v>
          </cell>
          <cell r="D1103" t="str">
            <v>A-WELDER</v>
          </cell>
          <cell r="E1103" t="str">
            <v>NON-EXEMPT</v>
          </cell>
          <cell r="F1103" t="str">
            <v>H</v>
          </cell>
          <cell r="G1103">
            <v>245</v>
          </cell>
          <cell r="H1103">
            <v>1111</v>
          </cell>
          <cell r="I1103" t="str">
            <v>0802</v>
          </cell>
          <cell r="J1103" t="str">
            <v>245</v>
          </cell>
          <cell r="K1103" t="str">
            <v>10</v>
          </cell>
          <cell r="L1103" t="str">
            <v>11</v>
          </cell>
          <cell r="M1103" t="str">
            <v>Y</v>
          </cell>
          <cell r="N1103" t="str">
            <v/>
          </cell>
          <cell r="O1103" t="str">
            <v/>
          </cell>
          <cell r="P1103" t="str">
            <v>4</v>
          </cell>
          <cell r="Q1103" t="str">
            <v>MNNE</v>
          </cell>
          <cell r="R1103" t="str">
            <v>GRND</v>
          </cell>
        </row>
        <row r="1104">
          <cell r="B1104" t="str">
            <v>5760</v>
          </cell>
          <cell r="C1104">
            <v>619</v>
          </cell>
          <cell r="D1104" t="str">
            <v>A-PMP/AIR COMPRESSION TECH</v>
          </cell>
          <cell r="E1104" t="str">
            <v>NON-EXEMPT</v>
          </cell>
          <cell r="F1104" t="str">
            <v>H</v>
          </cell>
          <cell r="G1104">
            <v>245</v>
          </cell>
          <cell r="H1104">
            <v>1111</v>
          </cell>
          <cell r="I1104" t="str">
            <v>0803</v>
          </cell>
          <cell r="J1104" t="str">
            <v>245</v>
          </cell>
          <cell r="K1104" t="str">
            <v>12</v>
          </cell>
          <cell r="L1104" t="str">
            <v>13</v>
          </cell>
          <cell r="M1104" t="str">
            <v>Y</v>
          </cell>
          <cell r="N1104" t="str">
            <v/>
          </cell>
          <cell r="O1104" t="str">
            <v/>
          </cell>
          <cell r="P1104" t="str">
            <v>4</v>
          </cell>
          <cell r="Q1104" t="str">
            <v>MNNE</v>
          </cell>
          <cell r="R1104" t="str">
            <v>GRND</v>
          </cell>
        </row>
        <row r="1105">
          <cell r="B1105" t="str">
            <v>5763</v>
          </cell>
          <cell r="C1105">
            <v>619</v>
          </cell>
          <cell r="D1105" t="str">
            <v>A-IRRIGATION TECHNICIAN</v>
          </cell>
          <cell r="E1105" t="str">
            <v>NON-EXEMPT</v>
          </cell>
          <cell r="F1105" t="str">
            <v>H</v>
          </cell>
          <cell r="G1105">
            <v>245</v>
          </cell>
          <cell r="H1105">
            <v>1111</v>
          </cell>
          <cell r="I1105" t="str">
            <v>0803</v>
          </cell>
          <cell r="J1105" t="str">
            <v>245</v>
          </cell>
          <cell r="K1105" t="str">
            <v>12</v>
          </cell>
          <cell r="L1105" t="str">
            <v>13</v>
          </cell>
          <cell r="M1105" t="str">
            <v>Y</v>
          </cell>
          <cell r="N1105" t="str">
            <v/>
          </cell>
          <cell r="O1105" t="str">
            <v/>
          </cell>
          <cell r="P1105" t="str">
            <v>4</v>
          </cell>
          <cell r="Q1105" t="str">
            <v>MNNE</v>
          </cell>
          <cell r="R1105" t="str">
            <v>GRND</v>
          </cell>
        </row>
        <row r="1106">
          <cell r="B1106" t="str">
            <v>5766</v>
          </cell>
          <cell r="C1106">
            <v>619</v>
          </cell>
          <cell r="D1106" t="str">
            <v>A-ATHLETIC FIELD MECHANIC</v>
          </cell>
          <cell r="E1106" t="str">
            <v>NON-EXEMPT</v>
          </cell>
          <cell r="F1106" t="str">
            <v>H</v>
          </cell>
          <cell r="G1106">
            <v>245</v>
          </cell>
          <cell r="H1106">
            <v>1111</v>
          </cell>
          <cell r="I1106" t="str">
            <v>0803</v>
          </cell>
          <cell r="J1106" t="str">
            <v>245</v>
          </cell>
          <cell r="K1106" t="str">
            <v>12</v>
          </cell>
          <cell r="L1106" t="str">
            <v>13</v>
          </cell>
          <cell r="M1106" t="str">
            <v>Y</v>
          </cell>
          <cell r="N1106" t="str">
            <v/>
          </cell>
          <cell r="O1106" t="str">
            <v/>
          </cell>
          <cell r="P1106" t="str">
            <v>4</v>
          </cell>
          <cell r="Q1106" t="str">
            <v>MNNE</v>
          </cell>
          <cell r="R1106" t="str">
            <v>GRND</v>
          </cell>
        </row>
        <row r="1107">
          <cell r="B1107" t="str">
            <v>5769</v>
          </cell>
          <cell r="C1107">
            <v>619</v>
          </cell>
          <cell r="D1107" t="str">
            <v>A-PEST CONTROL TECHNICIAN</v>
          </cell>
          <cell r="E1107" t="str">
            <v>NON-EXEMPT</v>
          </cell>
          <cell r="F1107" t="str">
            <v>H</v>
          </cell>
          <cell r="G1107">
            <v>245</v>
          </cell>
          <cell r="H1107">
            <v>1111</v>
          </cell>
          <cell r="I1107" t="str">
            <v>0803</v>
          </cell>
          <cell r="J1107" t="str">
            <v>245</v>
          </cell>
          <cell r="K1107" t="str">
            <v>12</v>
          </cell>
          <cell r="L1107" t="str">
            <v>13</v>
          </cell>
          <cell r="M1107" t="str">
            <v>Y</v>
          </cell>
          <cell r="N1107" t="str">
            <v/>
          </cell>
          <cell r="O1107" t="str">
            <v/>
          </cell>
          <cell r="P1107" t="str">
            <v>4</v>
          </cell>
          <cell r="Q1107" t="str">
            <v>MNNE</v>
          </cell>
          <cell r="R1107" t="str">
            <v>GRND</v>
          </cell>
        </row>
        <row r="1108">
          <cell r="B1108" t="str">
            <v>5772</v>
          </cell>
          <cell r="C1108">
            <v>619</v>
          </cell>
          <cell r="D1108" t="str">
            <v>A-GENERAL LABORER, SENIOR</v>
          </cell>
          <cell r="E1108" t="str">
            <v>NON-EXEMPT</v>
          </cell>
          <cell r="F1108" t="str">
            <v>H</v>
          </cell>
          <cell r="G1108">
            <v>245</v>
          </cell>
          <cell r="H1108">
            <v>1111</v>
          </cell>
          <cell r="I1108" t="str">
            <v>0803</v>
          </cell>
          <cell r="J1108" t="str">
            <v>245</v>
          </cell>
          <cell r="K1108" t="str">
            <v>12</v>
          </cell>
          <cell r="L1108" t="str">
            <v>13</v>
          </cell>
          <cell r="M1108" t="str">
            <v>Y</v>
          </cell>
          <cell r="N1108" t="str">
            <v/>
          </cell>
          <cell r="O1108" t="str">
            <v/>
          </cell>
          <cell r="P1108" t="str">
            <v>4</v>
          </cell>
          <cell r="Q1108" t="str">
            <v>MNNE</v>
          </cell>
          <cell r="R1108" t="str">
            <v>GRND</v>
          </cell>
        </row>
        <row r="1109">
          <cell r="B1109" t="str">
            <v>5775</v>
          </cell>
          <cell r="C1109">
            <v>619</v>
          </cell>
          <cell r="D1109" t="str">
            <v>A-FIRE ALARM TECHNICIAN</v>
          </cell>
          <cell r="E1109" t="str">
            <v>NON-EXEMPT</v>
          </cell>
          <cell r="F1109" t="str">
            <v>H</v>
          </cell>
          <cell r="G1109">
            <v>245</v>
          </cell>
          <cell r="H1109">
            <v>1111</v>
          </cell>
          <cell r="I1109" t="str">
            <v>0803</v>
          </cell>
          <cell r="J1109" t="str">
            <v>245</v>
          </cell>
          <cell r="K1109" t="str">
            <v>12</v>
          </cell>
          <cell r="L1109" t="str">
            <v>13</v>
          </cell>
          <cell r="M1109" t="str">
            <v>Y</v>
          </cell>
          <cell r="N1109" t="str">
            <v/>
          </cell>
          <cell r="O1109" t="str">
            <v/>
          </cell>
          <cell r="P1109" t="str">
            <v>4</v>
          </cell>
          <cell r="Q1109" t="str">
            <v>MNNE</v>
          </cell>
          <cell r="R1109" t="str">
            <v>GRND</v>
          </cell>
        </row>
        <row r="1110">
          <cell r="B1110" t="str">
            <v>5778</v>
          </cell>
          <cell r="C1110">
            <v>619</v>
          </cell>
          <cell r="D1110" t="str">
            <v>A-FIRE SUPPRESSION TECH</v>
          </cell>
          <cell r="E1110" t="str">
            <v>NON-EXEMPT</v>
          </cell>
          <cell r="F1110" t="str">
            <v>H</v>
          </cell>
          <cell r="G1110">
            <v>245</v>
          </cell>
          <cell r="H1110">
            <v>1111</v>
          </cell>
          <cell r="I1110" t="str">
            <v>0803</v>
          </cell>
          <cell r="J1110" t="str">
            <v>245</v>
          </cell>
          <cell r="K1110" t="str">
            <v>12</v>
          </cell>
          <cell r="L1110" t="str">
            <v>13</v>
          </cell>
          <cell r="M1110" t="str">
            <v>Y</v>
          </cell>
          <cell r="N1110" t="str">
            <v/>
          </cell>
          <cell r="O1110" t="str">
            <v/>
          </cell>
          <cell r="P1110" t="str">
            <v>4</v>
          </cell>
          <cell r="Q1110" t="str">
            <v>MNNE</v>
          </cell>
          <cell r="R1110" t="str">
            <v>GRND</v>
          </cell>
        </row>
        <row r="1111">
          <cell r="B1111" t="str">
            <v>5781</v>
          </cell>
          <cell r="C1111">
            <v>619</v>
          </cell>
          <cell r="D1111" t="str">
            <v>A-CERTIFIED POOL OPERATOR</v>
          </cell>
          <cell r="E1111" t="str">
            <v>NON-EXEMPT</v>
          </cell>
          <cell r="F1111" t="str">
            <v>H</v>
          </cell>
          <cell r="G1111">
            <v>245</v>
          </cell>
          <cell r="H1111">
            <v>1111</v>
          </cell>
          <cell r="I1111" t="str">
            <v>0803</v>
          </cell>
          <cell r="J1111" t="str">
            <v>245</v>
          </cell>
          <cell r="K1111" t="str">
            <v>12</v>
          </cell>
          <cell r="L1111" t="str">
            <v>13</v>
          </cell>
          <cell r="M1111" t="str">
            <v>Y</v>
          </cell>
          <cell r="N1111" t="str">
            <v/>
          </cell>
          <cell r="O1111" t="str">
            <v/>
          </cell>
          <cell r="P1111" t="str">
            <v>4</v>
          </cell>
          <cell r="Q1111" t="str">
            <v>MNNE</v>
          </cell>
          <cell r="R1111" t="str">
            <v>GRND</v>
          </cell>
        </row>
        <row r="1112">
          <cell r="B1112" t="str">
            <v>5784</v>
          </cell>
          <cell r="C1112">
            <v>619</v>
          </cell>
          <cell r="D1112" t="str">
            <v>A-PIANO REPAIRER</v>
          </cell>
          <cell r="E1112" t="str">
            <v>NON-EXEMPT</v>
          </cell>
          <cell r="F1112" t="str">
            <v>H</v>
          </cell>
          <cell r="G1112">
            <v>245</v>
          </cell>
          <cell r="H1112">
            <v>1111</v>
          </cell>
          <cell r="I1112" t="str">
            <v>0802</v>
          </cell>
          <cell r="J1112" t="str">
            <v>245</v>
          </cell>
          <cell r="K1112" t="str">
            <v>10</v>
          </cell>
          <cell r="L1112" t="str">
            <v>11</v>
          </cell>
          <cell r="M1112" t="str">
            <v>Y</v>
          </cell>
          <cell r="N1112" t="str">
            <v/>
          </cell>
          <cell r="O1112" t="str">
            <v/>
          </cell>
          <cell r="P1112" t="str">
            <v>4</v>
          </cell>
          <cell r="Q1112" t="str">
            <v>MNNE</v>
          </cell>
          <cell r="R1112" t="str">
            <v>GRND</v>
          </cell>
        </row>
        <row r="1113">
          <cell r="B1113" t="str">
            <v>5787</v>
          </cell>
          <cell r="C1113">
            <v>610</v>
          </cell>
          <cell r="D1113" t="str">
            <v>A-LIGHTING TECHNICIAN</v>
          </cell>
          <cell r="E1113" t="str">
            <v>NON-EXEMPT</v>
          </cell>
          <cell r="F1113" t="str">
            <v>H</v>
          </cell>
          <cell r="G1113">
            <v>245</v>
          </cell>
          <cell r="H1113">
            <v>1111</v>
          </cell>
          <cell r="I1113" t="str">
            <v>0803</v>
          </cell>
          <cell r="J1113" t="str">
            <v>245</v>
          </cell>
          <cell r="K1113" t="str">
            <v>12</v>
          </cell>
          <cell r="L1113" t="str">
            <v>13</v>
          </cell>
          <cell r="M1113" t="str">
            <v>Y</v>
          </cell>
          <cell r="N1113" t="str">
            <v/>
          </cell>
          <cell r="O1113" t="str">
            <v/>
          </cell>
          <cell r="P1113" t="str">
            <v>4</v>
          </cell>
          <cell r="Q1113" t="str">
            <v>MNNE</v>
          </cell>
          <cell r="R1113" t="str">
            <v>GRND</v>
          </cell>
        </row>
        <row r="1114">
          <cell r="B1114" t="str">
            <v>6000</v>
          </cell>
          <cell r="C1114">
            <v>322</v>
          </cell>
          <cell r="D1114" t="str">
            <v>ASST TO THE SUPERINTENDENT</v>
          </cell>
          <cell r="E1114" t="str">
            <v>EXEMPT</v>
          </cell>
          <cell r="F1114" t="str">
            <v>S</v>
          </cell>
          <cell r="G1114">
            <v>240</v>
          </cell>
          <cell r="H1114">
            <v>1111</v>
          </cell>
          <cell r="I1114" t="str">
            <v>1501</v>
          </cell>
          <cell r="J1114" t="str">
            <v>010</v>
          </cell>
          <cell r="K1114" t="str">
            <v>22</v>
          </cell>
          <cell r="L1114" t="str">
            <v>30</v>
          </cell>
          <cell r="M1114" t="str">
            <v>Y</v>
          </cell>
          <cell r="N1114" t="str">
            <v/>
          </cell>
          <cell r="O1114" t="str">
            <v/>
          </cell>
          <cell r="P1114" t="str">
            <v>4</v>
          </cell>
          <cell r="Q1114" t="str">
            <v>MNTH</v>
          </cell>
          <cell r="R1114" t="str">
            <v>NONE</v>
          </cell>
        </row>
        <row r="1115">
          <cell r="B1115" t="str">
            <v>6001</v>
          </cell>
          <cell r="C1115">
            <v>322</v>
          </cell>
          <cell r="D1115" t="str">
            <v>ASST TO COO</v>
          </cell>
          <cell r="E1115" t="str">
            <v>EXEMPT</v>
          </cell>
          <cell r="F1115" t="str">
            <v>S</v>
          </cell>
          <cell r="G1115">
            <v>240</v>
          </cell>
          <cell r="H1115">
            <v>1111</v>
          </cell>
          <cell r="I1115" t="str">
            <v>1501</v>
          </cell>
          <cell r="J1115" t="str">
            <v>010</v>
          </cell>
          <cell r="K1115" t="str">
            <v>22</v>
          </cell>
          <cell r="L1115" t="str">
            <v>30</v>
          </cell>
          <cell r="M1115" t="str">
            <v>Y</v>
          </cell>
          <cell r="N1115" t="str">
            <v/>
          </cell>
          <cell r="O1115" t="str">
            <v/>
          </cell>
          <cell r="P1115" t="str">
            <v>4</v>
          </cell>
          <cell r="Q1115" t="str">
            <v>MNTH</v>
          </cell>
          <cell r="R1115" t="str">
            <v>NONE</v>
          </cell>
        </row>
        <row r="1116">
          <cell r="B1116" t="str">
            <v>6002</v>
          </cell>
          <cell r="C1116">
            <v>103</v>
          </cell>
          <cell r="D1116" t="str">
            <v>MANAGER, RESOURCE PLANNING</v>
          </cell>
          <cell r="E1116" t="str">
            <v>EXEMPT</v>
          </cell>
          <cell r="F1116" t="str">
            <v>S</v>
          </cell>
          <cell r="G1116">
            <v>235</v>
          </cell>
          <cell r="H1116">
            <v>1111</v>
          </cell>
          <cell r="I1116" t="str">
            <v>0120R</v>
          </cell>
          <cell r="J1116" t="str">
            <v>030</v>
          </cell>
          <cell r="K1116" t="str">
            <v/>
          </cell>
          <cell r="L1116" t="str">
            <v/>
          </cell>
          <cell r="M1116" t="str">
            <v>Y</v>
          </cell>
          <cell r="N1116" t="str">
            <v/>
          </cell>
          <cell r="O1116" t="str">
            <v/>
          </cell>
          <cell r="P1116" t="str">
            <v>4</v>
          </cell>
          <cell r="Q1116" t="str">
            <v>MNTH</v>
          </cell>
          <cell r="R1116" t="str">
            <v>ADMN</v>
          </cell>
        </row>
        <row r="1117">
          <cell r="B1117" t="str">
            <v>6003</v>
          </cell>
          <cell r="C1117">
            <v>357</v>
          </cell>
          <cell r="D1117" t="str">
            <v>LEAD</v>
          </cell>
          <cell r="E1117" t="str">
            <v>EXEMPT</v>
          </cell>
          <cell r="F1117" t="str">
            <v>S</v>
          </cell>
          <cell r="G1117">
            <v>245</v>
          </cell>
          <cell r="H1117">
            <v>1111</v>
          </cell>
          <cell r="I1117" t="str">
            <v>0400R</v>
          </cell>
          <cell r="J1117" t="str">
            <v>010</v>
          </cell>
          <cell r="K1117" t="str">
            <v/>
          </cell>
          <cell r="L1117" t="str">
            <v/>
          </cell>
          <cell r="M1117" t="str">
            <v>Y</v>
          </cell>
          <cell r="N1117" t="str">
            <v/>
          </cell>
          <cell r="O1117" t="str">
            <v/>
          </cell>
          <cell r="P1117" t="str">
            <v>4</v>
          </cell>
          <cell r="Q1117" t="str">
            <v>MNTH</v>
          </cell>
          <cell r="R1117" t="str">
            <v>NONE</v>
          </cell>
        </row>
        <row r="1118">
          <cell r="B1118" t="str">
            <v>6004</v>
          </cell>
          <cell r="C1118">
            <v>345</v>
          </cell>
          <cell r="D1118" t="str">
            <v>COMMUNICATIONS SPECIALIST</v>
          </cell>
          <cell r="E1118" t="str">
            <v>EXEMPT</v>
          </cell>
          <cell r="F1118" t="str">
            <v>S</v>
          </cell>
          <cell r="G1118">
            <v>207</v>
          </cell>
          <cell r="H1118">
            <v>1111</v>
          </cell>
          <cell r="I1118" t="str">
            <v>0400R</v>
          </cell>
          <cell r="J1118" t="str">
            <v>010</v>
          </cell>
          <cell r="K1118" t="str">
            <v/>
          </cell>
          <cell r="L1118" t="str">
            <v/>
          </cell>
          <cell r="M1118" t="str">
            <v>Y</v>
          </cell>
          <cell r="N1118" t="str">
            <v/>
          </cell>
          <cell r="O1118" t="str">
            <v/>
          </cell>
          <cell r="P1118" t="str">
            <v>4</v>
          </cell>
          <cell r="Q1118" t="str">
            <v>MNTH</v>
          </cell>
          <cell r="R1118" t="str">
            <v>NONE</v>
          </cell>
        </row>
        <row r="1119">
          <cell r="B1119" t="str">
            <v>6005</v>
          </cell>
          <cell r="C1119">
            <v>345</v>
          </cell>
          <cell r="D1119" t="str">
            <v>COMMUNICATIONS SPECIALIST</v>
          </cell>
          <cell r="E1119" t="str">
            <v>EXEMPT</v>
          </cell>
          <cell r="F1119" t="str">
            <v>S</v>
          </cell>
          <cell r="G1119">
            <v>223</v>
          </cell>
          <cell r="H1119">
            <v>1111</v>
          </cell>
          <cell r="I1119" t="str">
            <v>0400R</v>
          </cell>
          <cell r="J1119" t="str">
            <v>010</v>
          </cell>
          <cell r="K1119" t="str">
            <v/>
          </cell>
          <cell r="L1119" t="str">
            <v/>
          </cell>
          <cell r="M1119" t="str">
            <v>Y</v>
          </cell>
          <cell r="N1119" t="str">
            <v/>
          </cell>
          <cell r="O1119" t="str">
            <v/>
          </cell>
          <cell r="P1119" t="str">
            <v>4</v>
          </cell>
          <cell r="Q1119" t="str">
            <v>MNTH</v>
          </cell>
          <cell r="R1119" t="str">
            <v>NONE</v>
          </cell>
        </row>
        <row r="1120">
          <cell r="B1120" t="str">
            <v>6006</v>
          </cell>
          <cell r="C1120">
            <v>324</v>
          </cell>
          <cell r="D1120" t="str">
            <v>EXTENDED LEARNING ANALYST</v>
          </cell>
          <cell r="E1120" t="str">
            <v>EXEMPT</v>
          </cell>
          <cell r="F1120" t="str">
            <v>S</v>
          </cell>
          <cell r="G1120">
            <v>223</v>
          </cell>
          <cell r="H1120">
            <v>1111</v>
          </cell>
          <cell r="I1120" t="str">
            <v>0400R</v>
          </cell>
          <cell r="J1120" t="str">
            <v>010</v>
          </cell>
          <cell r="K1120" t="str">
            <v/>
          </cell>
          <cell r="L1120" t="str">
            <v/>
          </cell>
          <cell r="M1120" t="str">
            <v>Y</v>
          </cell>
          <cell r="N1120" t="str">
            <v/>
          </cell>
          <cell r="O1120" t="str">
            <v/>
          </cell>
          <cell r="P1120" t="str">
            <v>4</v>
          </cell>
          <cell r="Q1120" t="str">
            <v>MNTH</v>
          </cell>
          <cell r="R1120" t="str">
            <v>NONE</v>
          </cell>
        </row>
        <row r="1121">
          <cell r="B1121" t="str">
            <v>6007</v>
          </cell>
          <cell r="C1121">
            <v>213</v>
          </cell>
          <cell r="D1121" t="str">
            <v>DEAN OF INSTRUCTION</v>
          </cell>
          <cell r="E1121" t="str">
            <v>EXEMPT</v>
          </cell>
          <cell r="F1121" t="str">
            <v>S</v>
          </cell>
          <cell r="G1121">
            <v>223</v>
          </cell>
          <cell r="H1121">
            <v>1111</v>
          </cell>
          <cell r="I1121" t="str">
            <v>0400R</v>
          </cell>
          <cell r="J1121" t="str">
            <v>010</v>
          </cell>
          <cell r="K1121" t="str">
            <v/>
          </cell>
          <cell r="L1121" t="str">
            <v/>
          </cell>
          <cell r="M1121" t="str">
            <v>Y</v>
          </cell>
          <cell r="N1121" t="str">
            <v/>
          </cell>
          <cell r="O1121" t="str">
            <v/>
          </cell>
          <cell r="P1121" t="str">
            <v>4</v>
          </cell>
          <cell r="Q1121" t="str">
            <v>MNTH</v>
          </cell>
          <cell r="R1121" t="str">
            <v>NONE</v>
          </cell>
        </row>
        <row r="1122">
          <cell r="B1122" t="str">
            <v>6008</v>
          </cell>
          <cell r="C1122">
            <v>346</v>
          </cell>
          <cell r="D1122" t="str">
            <v>LEAD PARTNER COMM ENGAGE</v>
          </cell>
          <cell r="E1122" t="str">
            <v>EXEMPT</v>
          </cell>
          <cell r="F1122" t="str">
            <v>S</v>
          </cell>
          <cell r="G1122">
            <v>200</v>
          </cell>
          <cell r="H1122">
            <v>1111</v>
          </cell>
          <cell r="I1122" t="str">
            <v>0400R</v>
          </cell>
          <cell r="J1122" t="str">
            <v>010</v>
          </cell>
          <cell r="K1122" t="str">
            <v/>
          </cell>
          <cell r="L1122" t="str">
            <v/>
          </cell>
          <cell r="M1122" t="str">
            <v>Y</v>
          </cell>
          <cell r="N1122" t="str">
            <v/>
          </cell>
          <cell r="O1122" t="str">
            <v/>
          </cell>
          <cell r="P1122" t="str">
            <v>4</v>
          </cell>
          <cell r="Q1122" t="str">
            <v>MNTH</v>
          </cell>
          <cell r="R1122" t="str">
            <v>NONE</v>
          </cell>
        </row>
        <row r="1123">
          <cell r="B1123" t="str">
            <v>6009</v>
          </cell>
          <cell r="C1123">
            <v>108</v>
          </cell>
          <cell r="D1123" t="str">
            <v>SUPV, SPEECH LANGUAGE PATH</v>
          </cell>
          <cell r="E1123" t="str">
            <v>EXEMPT</v>
          </cell>
          <cell r="F1123" t="str">
            <v>S</v>
          </cell>
          <cell r="G1123">
            <v>200</v>
          </cell>
          <cell r="H1123">
            <v>1111</v>
          </cell>
          <cell r="I1123" t="str">
            <v>0120R</v>
          </cell>
          <cell r="J1123" t="str">
            <v>030</v>
          </cell>
          <cell r="K1123" t="str">
            <v/>
          </cell>
          <cell r="L1123" t="str">
            <v/>
          </cell>
          <cell r="M1123" t="str">
            <v>Y</v>
          </cell>
          <cell r="N1123" t="str">
            <v/>
          </cell>
          <cell r="O1123" t="str">
            <v/>
          </cell>
          <cell r="P1123" t="str">
            <v>4</v>
          </cell>
          <cell r="Q1123" t="str">
            <v>MNTH</v>
          </cell>
          <cell r="R1123" t="str">
            <v>ADMN</v>
          </cell>
        </row>
        <row r="1124">
          <cell r="B1124" t="str">
            <v>6010</v>
          </cell>
          <cell r="C1124">
            <v>354</v>
          </cell>
          <cell r="D1124" t="str">
            <v>COLLEGE READINESS COORD</v>
          </cell>
          <cell r="E1124" t="str">
            <v>EXEMPT</v>
          </cell>
          <cell r="F1124" t="str">
            <v>S</v>
          </cell>
          <cell r="G1124">
            <v>200</v>
          </cell>
          <cell r="H1124">
            <v>1111</v>
          </cell>
          <cell r="I1124" t="str">
            <v>0400R</v>
          </cell>
          <cell r="J1124" t="str">
            <v>010</v>
          </cell>
          <cell r="K1124" t="str">
            <v/>
          </cell>
          <cell r="L1124" t="str">
            <v/>
          </cell>
          <cell r="M1124" t="str">
            <v>Y</v>
          </cell>
          <cell r="N1124" t="str">
            <v/>
          </cell>
          <cell r="O1124" t="str">
            <v/>
          </cell>
          <cell r="P1124" t="str">
            <v>4</v>
          </cell>
          <cell r="Q1124" t="str">
            <v>MNTH</v>
          </cell>
          <cell r="R1124" t="str">
            <v>NONE</v>
          </cell>
        </row>
        <row r="1125">
          <cell r="B1125" t="str">
            <v>6011</v>
          </cell>
          <cell r="C1125">
            <v>322</v>
          </cell>
          <cell r="D1125" t="str">
            <v>ASST TO THE CHIEF OF STAFF</v>
          </cell>
          <cell r="E1125" t="str">
            <v>EXEMPT</v>
          </cell>
          <cell r="F1125" t="str">
            <v>S</v>
          </cell>
          <cell r="G1125">
            <v>240</v>
          </cell>
          <cell r="H1125">
            <v>1111</v>
          </cell>
          <cell r="I1125" t="str">
            <v>1501</v>
          </cell>
          <cell r="J1125" t="str">
            <v>010</v>
          </cell>
          <cell r="K1125" t="str">
            <v>22</v>
          </cell>
          <cell r="L1125" t="str">
            <v>30</v>
          </cell>
          <cell r="M1125" t="str">
            <v>Y</v>
          </cell>
          <cell r="N1125" t="str">
            <v/>
          </cell>
          <cell r="O1125" t="str">
            <v/>
          </cell>
          <cell r="P1125" t="str">
            <v>4</v>
          </cell>
          <cell r="Q1125" t="str">
            <v>MNTH</v>
          </cell>
          <cell r="R1125" t="str">
            <v>NONE</v>
          </cell>
        </row>
        <row r="1126">
          <cell r="B1126" t="str">
            <v>6100</v>
          </cell>
          <cell r="C1126">
            <v>504</v>
          </cell>
          <cell r="D1126" t="str">
            <v>ASST. ROUTE SCHEDULER</v>
          </cell>
          <cell r="E1126" t="str">
            <v>NON-EXEMPT</v>
          </cell>
          <cell r="F1126" t="str">
            <v>S</v>
          </cell>
          <cell r="G1126">
            <v>242</v>
          </cell>
          <cell r="H1126">
            <v>1111</v>
          </cell>
          <cell r="I1126" t="str">
            <v>1403</v>
          </cell>
          <cell r="J1126" t="str">
            <v>010</v>
          </cell>
          <cell r="K1126" t="str">
            <v>6</v>
          </cell>
          <cell r="L1126" t="str">
            <v>6</v>
          </cell>
          <cell r="M1126" t="str">
            <v>Y</v>
          </cell>
          <cell r="N1126" t="str">
            <v/>
          </cell>
          <cell r="O1126" t="str">
            <v/>
          </cell>
          <cell r="P1126" t="str">
            <v>4</v>
          </cell>
          <cell r="Q1126" t="str">
            <v>MNNE</v>
          </cell>
          <cell r="R1126" t="str">
            <v>NONE</v>
          </cell>
        </row>
        <row r="1127">
          <cell r="B1127" t="str">
            <v>6101</v>
          </cell>
          <cell r="C1127">
            <v>416</v>
          </cell>
          <cell r="D1127" t="str">
            <v>ATTENDANT (SPEC ED)</v>
          </cell>
          <cell r="E1127" t="str">
            <v>NON-EXEMPT</v>
          </cell>
          <cell r="F1127" t="str">
            <v>H</v>
          </cell>
          <cell r="G1127">
            <v>190</v>
          </cell>
          <cell r="H1127">
            <v>1111</v>
          </cell>
          <cell r="I1127" t="str">
            <v>0409</v>
          </cell>
          <cell r="J1127" t="str">
            <v>190</v>
          </cell>
          <cell r="K1127" t="str">
            <v>9</v>
          </cell>
          <cell r="L1127" t="str">
            <v>16</v>
          </cell>
          <cell r="M1127" t="str">
            <v>Y</v>
          </cell>
          <cell r="N1127" t="str">
            <v/>
          </cell>
          <cell r="O1127" t="str">
            <v/>
          </cell>
          <cell r="P1127" t="str">
            <v>4</v>
          </cell>
          <cell r="Q1127" t="str">
            <v>MNNE</v>
          </cell>
          <cell r="R1127" t="str">
            <v>NONE</v>
          </cell>
        </row>
        <row r="1128">
          <cell r="B1128" t="str">
            <v>6102</v>
          </cell>
          <cell r="C1128">
            <v>0</v>
          </cell>
          <cell r="D1128" t="str">
            <v>PROTECH, HRLY</v>
          </cell>
          <cell r="E1128" t="str">
            <v>NON-EXEMPT</v>
          </cell>
          <cell r="F1128" t="str">
            <v>H</v>
          </cell>
          <cell r="G1128">
            <v>0</v>
          </cell>
          <cell r="H1128">
            <v>1111</v>
          </cell>
          <cell r="I1128" t="str">
            <v>0690R</v>
          </cell>
          <cell r="J1128" t="str">
            <v>010</v>
          </cell>
          <cell r="K1128" t="str">
            <v/>
          </cell>
          <cell r="L1128" t="str">
            <v/>
          </cell>
          <cell r="M1128" t="str">
            <v>Y</v>
          </cell>
          <cell r="N1128" t="str">
            <v/>
          </cell>
          <cell r="O1128" t="str">
            <v/>
          </cell>
          <cell r="P1128" t="str">
            <v>4</v>
          </cell>
          <cell r="Q1128" t="str">
            <v>MPHP</v>
          </cell>
          <cell r="R1128" t="str">
            <v>NONE</v>
          </cell>
        </row>
        <row r="1129">
          <cell r="B1129" t="str">
            <v>6103</v>
          </cell>
          <cell r="C1129">
            <v>345</v>
          </cell>
          <cell r="D1129" t="str">
            <v>COMMUNICATIONS DEPUTY</v>
          </cell>
          <cell r="E1129" t="str">
            <v>NON-EXEMPT</v>
          </cell>
          <cell r="F1129" t="str">
            <v>H</v>
          </cell>
          <cell r="G1129">
            <v>235</v>
          </cell>
          <cell r="H1129">
            <v>1111</v>
          </cell>
          <cell r="I1129" t="str">
            <v>0404</v>
          </cell>
          <cell r="J1129" t="str">
            <v>235</v>
          </cell>
          <cell r="K1129" t="str">
            <v>4</v>
          </cell>
          <cell r="L1129" t="str">
            <v>15</v>
          </cell>
          <cell r="M1129" t="str">
            <v>Y</v>
          </cell>
          <cell r="N1129" t="str">
            <v/>
          </cell>
          <cell r="O1129" t="str">
            <v/>
          </cell>
          <cell r="P1129" t="str">
            <v>4</v>
          </cell>
          <cell r="Q1129" t="str">
            <v>MNNE</v>
          </cell>
          <cell r="R1129" t="str">
            <v>NONE</v>
          </cell>
        </row>
        <row r="1130">
          <cell r="B1130" t="str">
            <v>6104</v>
          </cell>
          <cell r="C1130">
            <v>0</v>
          </cell>
          <cell r="D1130" t="str">
            <v>PROTECH, HRLY EXEMPT</v>
          </cell>
          <cell r="E1130" t="str">
            <v>EXEMPT</v>
          </cell>
          <cell r="F1130" t="str">
            <v>H</v>
          </cell>
          <cell r="G1130">
            <v>0</v>
          </cell>
          <cell r="H1130">
            <v>1111</v>
          </cell>
          <cell r="I1130" t="str">
            <v>0690R</v>
          </cell>
          <cell r="J1130" t="str">
            <v>010</v>
          </cell>
          <cell r="K1130" t="str">
            <v/>
          </cell>
          <cell r="L1130" t="str">
            <v/>
          </cell>
          <cell r="M1130" t="str">
            <v>Y</v>
          </cell>
          <cell r="N1130" t="str">
            <v/>
          </cell>
          <cell r="O1130" t="str">
            <v/>
          </cell>
          <cell r="P1130" t="str">
            <v>4</v>
          </cell>
          <cell r="Q1130" t="str">
            <v>MEHP</v>
          </cell>
          <cell r="R1130" t="str">
            <v>NONE</v>
          </cell>
        </row>
        <row r="1131">
          <cell r="B1131" t="str">
            <v>6105</v>
          </cell>
          <cell r="C1131">
            <v>324</v>
          </cell>
          <cell r="D1131" t="str">
            <v>BUDGET TECHNICIAN/SPEC I</v>
          </cell>
          <cell r="E1131" t="str">
            <v>EXEMPT</v>
          </cell>
          <cell r="F1131" t="str">
            <v>S</v>
          </cell>
          <cell r="G1131">
            <v>197</v>
          </cell>
          <cell r="H1131">
            <v>1111</v>
          </cell>
          <cell r="I1131" t="str">
            <v>1422</v>
          </cell>
          <cell r="J1131" t="str">
            <v>010</v>
          </cell>
          <cell r="K1131" t="str">
            <v>1</v>
          </cell>
          <cell r="L1131" t="str">
            <v>8</v>
          </cell>
          <cell r="M1131" t="str">
            <v>Y</v>
          </cell>
          <cell r="N1131" t="str">
            <v/>
          </cell>
          <cell r="O1131" t="str">
            <v/>
          </cell>
          <cell r="P1131" t="str">
            <v>4</v>
          </cell>
          <cell r="Q1131" t="str">
            <v>MNTH</v>
          </cell>
          <cell r="R1131" t="str">
            <v>NONE</v>
          </cell>
        </row>
        <row r="1132">
          <cell r="B1132" t="str">
            <v>6107</v>
          </cell>
          <cell r="C1132">
            <v>506</v>
          </cell>
          <cell r="D1132" t="str">
            <v>BUDGET COORDINATOR</v>
          </cell>
          <cell r="E1132" t="str">
            <v>NON-EXEMPT</v>
          </cell>
          <cell r="F1132" t="str">
            <v>H</v>
          </cell>
          <cell r="G1132">
            <v>240</v>
          </cell>
          <cell r="H1132">
            <v>1111</v>
          </cell>
          <cell r="I1132" t="str">
            <v>0410</v>
          </cell>
          <cell r="J1132" t="str">
            <v>240</v>
          </cell>
          <cell r="K1132" t="str">
            <v>15</v>
          </cell>
          <cell r="L1132" t="str">
            <v>21</v>
          </cell>
          <cell r="M1132" t="str">
            <v>Y</v>
          </cell>
          <cell r="N1132" t="str">
            <v/>
          </cell>
          <cell r="O1132" t="str">
            <v/>
          </cell>
          <cell r="P1132" t="str">
            <v>4</v>
          </cell>
          <cell r="Q1132" t="str">
            <v>MNNE</v>
          </cell>
          <cell r="R1132" t="str">
            <v>NONE</v>
          </cell>
        </row>
        <row r="1133">
          <cell r="B1133" t="str">
            <v>6109</v>
          </cell>
          <cell r="C1133">
            <v>354</v>
          </cell>
          <cell r="D1133" t="str">
            <v>CASE MANAGER (FRS)</v>
          </cell>
          <cell r="E1133" t="str">
            <v>EXEMPT</v>
          </cell>
          <cell r="F1133" t="str">
            <v>S</v>
          </cell>
          <cell r="G1133">
            <v>242</v>
          </cell>
          <cell r="H1133">
            <v>1111</v>
          </cell>
          <cell r="I1133" t="str">
            <v>1408</v>
          </cell>
          <cell r="J1133" t="str">
            <v>010</v>
          </cell>
          <cell r="K1133" t="str">
            <v>23</v>
          </cell>
          <cell r="L1133" t="str">
            <v>23</v>
          </cell>
          <cell r="M1133" t="str">
            <v>Y</v>
          </cell>
          <cell r="N1133" t="str">
            <v/>
          </cell>
          <cell r="O1133" t="str">
            <v/>
          </cell>
          <cell r="P1133" t="str">
            <v>4</v>
          </cell>
          <cell r="Q1133" t="str">
            <v>MNTH</v>
          </cell>
          <cell r="R1133" t="str">
            <v>NONE</v>
          </cell>
        </row>
        <row r="1134">
          <cell r="B1134" t="str">
            <v>6110</v>
          </cell>
          <cell r="C1134">
            <v>324</v>
          </cell>
          <cell r="D1134" t="str">
            <v>BUDGET TECHNICIAN/SPEC I</v>
          </cell>
          <cell r="E1134" t="str">
            <v>NON-EXEMPT</v>
          </cell>
          <cell r="F1134" t="str">
            <v>H</v>
          </cell>
          <cell r="G1134">
            <v>235</v>
          </cell>
          <cell r="H1134">
            <v>1111</v>
          </cell>
          <cell r="I1134" t="str">
            <v>0403</v>
          </cell>
          <cell r="J1134" t="str">
            <v>235</v>
          </cell>
          <cell r="K1134" t="str">
            <v>11</v>
          </cell>
          <cell r="L1134" t="str">
            <v>20</v>
          </cell>
          <cell r="M1134" t="str">
            <v>Y</v>
          </cell>
          <cell r="N1134" t="str">
            <v/>
          </cell>
          <cell r="O1134" t="str">
            <v/>
          </cell>
          <cell r="P1134" t="str">
            <v>4</v>
          </cell>
          <cell r="Q1134" t="str">
            <v>MNNE</v>
          </cell>
          <cell r="R1134" t="str">
            <v>NONE</v>
          </cell>
        </row>
        <row r="1135">
          <cell r="B1135" t="str">
            <v>6111</v>
          </cell>
          <cell r="C1135">
            <v>510</v>
          </cell>
          <cell r="D1135" t="str">
            <v>BUYER</v>
          </cell>
          <cell r="E1135" t="str">
            <v>NON-EXEMPT</v>
          </cell>
          <cell r="F1135" t="str">
            <v>H</v>
          </cell>
          <cell r="G1135">
            <v>240</v>
          </cell>
          <cell r="H1135">
            <v>1111</v>
          </cell>
          <cell r="I1135" t="str">
            <v>0150</v>
          </cell>
          <cell r="J1135" t="str">
            <v>010</v>
          </cell>
          <cell r="K1135" t="str">
            <v>22</v>
          </cell>
          <cell r="L1135" t="str">
            <v>33</v>
          </cell>
          <cell r="M1135" t="str">
            <v>Y</v>
          </cell>
          <cell r="N1135" t="str">
            <v/>
          </cell>
          <cell r="O1135" t="str">
            <v/>
          </cell>
          <cell r="P1135" t="str">
            <v>4</v>
          </cell>
          <cell r="Q1135" t="str">
            <v>MNNE</v>
          </cell>
          <cell r="R1135" t="str">
            <v>DAEO</v>
          </cell>
        </row>
        <row r="1136">
          <cell r="B1136" t="str">
            <v>6112</v>
          </cell>
          <cell r="C1136">
            <v>510</v>
          </cell>
          <cell r="D1136" t="str">
            <v>BUYER ASST</v>
          </cell>
          <cell r="E1136" t="str">
            <v>NON-EXEMPT</v>
          </cell>
          <cell r="F1136" t="str">
            <v>H</v>
          </cell>
          <cell r="G1136">
            <v>240</v>
          </cell>
          <cell r="H1136">
            <v>1111</v>
          </cell>
          <cell r="I1136" t="str">
            <v>0150</v>
          </cell>
          <cell r="J1136" t="str">
            <v>010</v>
          </cell>
          <cell r="K1136" t="str">
            <v>12</v>
          </cell>
          <cell r="L1136" t="str">
            <v>23</v>
          </cell>
          <cell r="M1136" t="str">
            <v>Y</v>
          </cell>
          <cell r="N1136" t="str">
            <v/>
          </cell>
          <cell r="O1136" t="str">
            <v/>
          </cell>
          <cell r="P1136" t="str">
            <v>4</v>
          </cell>
          <cell r="Q1136" t="str">
            <v>MNNE</v>
          </cell>
          <cell r="R1136" t="str">
            <v>DAEO</v>
          </cell>
        </row>
        <row r="1137">
          <cell r="B1137" t="str">
            <v>6113</v>
          </cell>
          <cell r="C1137">
            <v>326</v>
          </cell>
          <cell r="D1137" t="str">
            <v>CAREER ED SPEC/ATHL TRAIN</v>
          </cell>
          <cell r="E1137" t="str">
            <v>EXEMPT</v>
          </cell>
          <cell r="F1137" t="str">
            <v>S</v>
          </cell>
          <cell r="G1137">
            <v>190</v>
          </cell>
          <cell r="H1137">
            <v>1111</v>
          </cell>
          <cell r="I1137" t="str">
            <v>1412</v>
          </cell>
          <cell r="J1137" t="str">
            <v>010</v>
          </cell>
          <cell r="K1137" t="str">
            <v>4</v>
          </cell>
          <cell r="L1137" t="str">
            <v>4</v>
          </cell>
          <cell r="M1137" t="str">
            <v>Y</v>
          </cell>
          <cell r="N1137" t="str">
            <v/>
          </cell>
          <cell r="O1137" t="str">
            <v/>
          </cell>
          <cell r="P1137" t="str">
            <v>4</v>
          </cell>
          <cell r="Q1137" t="str">
            <v>MNTH</v>
          </cell>
          <cell r="R1137" t="str">
            <v>NONE</v>
          </cell>
        </row>
        <row r="1138">
          <cell r="B1138" t="str">
            <v>6114</v>
          </cell>
          <cell r="C1138">
            <v>358</v>
          </cell>
          <cell r="D1138" t="str">
            <v>BILINGUAL TRANSLATOR</v>
          </cell>
          <cell r="E1138" t="str">
            <v>NON-EXEMPT</v>
          </cell>
          <cell r="F1138" t="str">
            <v>H</v>
          </cell>
          <cell r="G1138">
            <v>212</v>
          </cell>
          <cell r="H1138">
            <v>1111</v>
          </cell>
          <cell r="I1138" t="str">
            <v>0408</v>
          </cell>
          <cell r="J1138" t="str">
            <v>212</v>
          </cell>
          <cell r="K1138" t="str">
            <v>16</v>
          </cell>
          <cell r="L1138" t="str">
            <v>22</v>
          </cell>
          <cell r="M1138" t="str">
            <v>Y</v>
          </cell>
          <cell r="N1138" t="str">
            <v/>
          </cell>
          <cell r="O1138" t="str">
            <v/>
          </cell>
          <cell r="P1138" t="str">
            <v>4</v>
          </cell>
          <cell r="Q1138" t="str">
            <v>MNNE</v>
          </cell>
          <cell r="R1138" t="str">
            <v>NONE</v>
          </cell>
        </row>
        <row r="1139">
          <cell r="B1139" t="str">
            <v>6115</v>
          </cell>
          <cell r="C1139">
            <v>324</v>
          </cell>
          <cell r="D1139" t="str">
            <v>BOND PROJECTS COORDINATOR</v>
          </cell>
          <cell r="E1139" t="str">
            <v>EXEMPT</v>
          </cell>
          <cell r="F1139" t="str">
            <v>S</v>
          </cell>
          <cell r="G1139">
            <v>237</v>
          </cell>
          <cell r="H1139">
            <v>1111</v>
          </cell>
          <cell r="I1139" t="str">
            <v>1403</v>
          </cell>
          <cell r="J1139" t="str">
            <v>010</v>
          </cell>
          <cell r="K1139" t="str">
            <v>17</v>
          </cell>
          <cell r="L1139" t="str">
            <v>23</v>
          </cell>
          <cell r="M1139" t="str">
            <v>Y</v>
          </cell>
          <cell r="N1139" t="str">
            <v/>
          </cell>
          <cell r="O1139" t="str">
            <v/>
          </cell>
          <cell r="P1139" t="str">
            <v>4</v>
          </cell>
          <cell r="Q1139" t="str">
            <v>MNTH</v>
          </cell>
          <cell r="R1139" t="str">
            <v>NONE</v>
          </cell>
        </row>
        <row r="1140">
          <cell r="B1140" t="str">
            <v>6116</v>
          </cell>
          <cell r="C1140">
            <v>382</v>
          </cell>
          <cell r="D1140" t="str">
            <v>AV/PC REPAIR TECHNICIAN</v>
          </cell>
          <cell r="E1140" t="str">
            <v>NON-EXEMPT</v>
          </cell>
          <cell r="F1140" t="str">
            <v>H</v>
          </cell>
          <cell r="G1140">
            <v>242</v>
          </cell>
          <cell r="H1140">
            <v>1111</v>
          </cell>
          <cell r="I1140" t="str">
            <v>0501</v>
          </cell>
          <cell r="J1140" t="str">
            <v>245</v>
          </cell>
          <cell r="K1140" t="str">
            <v>11</v>
          </cell>
          <cell r="L1140" t="str">
            <v>23</v>
          </cell>
          <cell r="M1140" t="str">
            <v>Y</v>
          </cell>
          <cell r="N1140" t="str">
            <v/>
          </cell>
          <cell r="O1140" t="str">
            <v/>
          </cell>
          <cell r="P1140" t="str">
            <v>4</v>
          </cell>
          <cell r="Q1140" t="str">
            <v>MNNE</v>
          </cell>
          <cell r="R1140" t="str">
            <v>NONE</v>
          </cell>
        </row>
        <row r="1141">
          <cell r="B1141" t="str">
            <v>6117</v>
          </cell>
          <cell r="C1141">
            <v>322</v>
          </cell>
          <cell r="D1141" t="str">
            <v>SFPC LIAISON SPECIALIST</v>
          </cell>
          <cell r="E1141" t="str">
            <v>NON-EXEMPT</v>
          </cell>
          <cell r="F1141" t="str">
            <v>H</v>
          </cell>
          <cell r="G1141">
            <v>184</v>
          </cell>
          <cell r="H1141">
            <v>1111</v>
          </cell>
          <cell r="I1141" t="str">
            <v>0408</v>
          </cell>
          <cell r="J1141" t="str">
            <v>184</v>
          </cell>
          <cell r="K1141" t="str">
            <v>10</v>
          </cell>
          <cell r="L1141" t="str">
            <v>35</v>
          </cell>
          <cell r="M1141" t="str">
            <v>Y</v>
          </cell>
          <cell r="N1141" t="str">
            <v/>
          </cell>
          <cell r="O1141" t="str">
            <v/>
          </cell>
          <cell r="P1141" t="str">
            <v>4</v>
          </cell>
          <cell r="Q1141" t="str">
            <v>MNNE</v>
          </cell>
          <cell r="R1141" t="str">
            <v>NONE</v>
          </cell>
        </row>
        <row r="1142">
          <cell r="B1142" t="str">
            <v>6117</v>
          </cell>
          <cell r="C1142">
            <v>322</v>
          </cell>
          <cell r="D1142" t="str">
            <v>SFPC LIAISON SPECIALIST (.50 FTE)</v>
          </cell>
          <cell r="E1142" t="str">
            <v>NON-EXEMPT</v>
          </cell>
          <cell r="F1142" t="str">
            <v>H</v>
          </cell>
          <cell r="G1142">
            <v>184</v>
          </cell>
          <cell r="H1142">
            <v>1111</v>
          </cell>
          <cell r="I1142" t="str">
            <v>0408</v>
          </cell>
          <cell r="J1142" t="str">
            <v>184</v>
          </cell>
          <cell r="K1142" t="str">
            <v>10</v>
          </cell>
          <cell r="L1142" t="str">
            <v>35</v>
          </cell>
          <cell r="M1142" t="str">
            <v>Y</v>
          </cell>
          <cell r="N1142" t="str">
            <v>JVAR500</v>
          </cell>
          <cell r="O1142" t="str">
            <v/>
          </cell>
          <cell r="P1142" t="str">
            <v>4</v>
          </cell>
          <cell r="Q1142" t="str">
            <v>MNNE</v>
          </cell>
          <cell r="R1142" t="str">
            <v>NONE</v>
          </cell>
        </row>
        <row r="1143">
          <cell r="B1143" t="str">
            <v>6118</v>
          </cell>
          <cell r="C1143">
            <v>358</v>
          </cell>
          <cell r="D1143" t="str">
            <v>BILINGUAL TRANSLATOR</v>
          </cell>
          <cell r="E1143" t="str">
            <v>NON-EXEMPT</v>
          </cell>
          <cell r="F1143" t="str">
            <v>H</v>
          </cell>
          <cell r="G1143">
            <v>240</v>
          </cell>
          <cell r="H1143">
            <v>1111</v>
          </cell>
          <cell r="I1143" t="str">
            <v>0408</v>
          </cell>
          <cell r="J1143" t="str">
            <v>240</v>
          </cell>
          <cell r="K1143" t="str">
            <v>20</v>
          </cell>
          <cell r="L1143" t="str">
            <v>26</v>
          </cell>
          <cell r="M1143" t="str">
            <v>Y</v>
          </cell>
          <cell r="N1143" t="str">
            <v/>
          </cell>
          <cell r="O1143" t="str">
            <v/>
          </cell>
          <cell r="P1143" t="str">
            <v>4</v>
          </cell>
          <cell r="Q1143" t="str">
            <v>MNNE</v>
          </cell>
          <cell r="R1143" t="str">
            <v>NONE</v>
          </cell>
        </row>
        <row r="1144">
          <cell r="B1144" t="str">
            <v>6119</v>
          </cell>
          <cell r="C1144">
            <v>358</v>
          </cell>
          <cell r="D1144" t="str">
            <v>SPANISH LNG PROF EXAM SPEC</v>
          </cell>
          <cell r="E1144" t="str">
            <v>NON-EXEMPT</v>
          </cell>
          <cell r="F1144" t="str">
            <v>H</v>
          </cell>
          <cell r="G1144">
            <v>240</v>
          </cell>
          <cell r="H1144">
            <v>1111</v>
          </cell>
          <cell r="I1144" t="str">
            <v>0401</v>
          </cell>
          <cell r="J1144" t="str">
            <v>240</v>
          </cell>
          <cell r="K1144" t="str">
            <v>15</v>
          </cell>
          <cell r="L1144" t="str">
            <v>22</v>
          </cell>
          <cell r="M1144" t="str">
            <v>Y</v>
          </cell>
          <cell r="N1144" t="str">
            <v/>
          </cell>
          <cell r="O1144" t="str">
            <v/>
          </cell>
          <cell r="P1144" t="str">
            <v>4</v>
          </cell>
          <cell r="Q1144" t="str">
            <v>MNNE</v>
          </cell>
          <cell r="R1144" t="str">
            <v>NONE</v>
          </cell>
        </row>
        <row r="1145">
          <cell r="B1145" t="str">
            <v>6120</v>
          </cell>
          <cell r="C1145">
            <v>354</v>
          </cell>
          <cell r="D1145" t="str">
            <v>SPECIALIST I, CAREER EDUC</v>
          </cell>
          <cell r="E1145" t="str">
            <v>NON-EXEMPT</v>
          </cell>
          <cell r="F1145" t="str">
            <v>H</v>
          </cell>
          <cell r="G1145">
            <v>240</v>
          </cell>
          <cell r="H1145">
            <v>1111</v>
          </cell>
          <cell r="I1145" t="str">
            <v>0403</v>
          </cell>
          <cell r="J1145" t="str">
            <v>240</v>
          </cell>
          <cell r="K1145" t="str">
            <v>7</v>
          </cell>
          <cell r="L1145" t="str">
            <v>12</v>
          </cell>
          <cell r="M1145" t="str">
            <v>Y</v>
          </cell>
          <cell r="N1145" t="str">
            <v/>
          </cell>
          <cell r="O1145" t="str">
            <v/>
          </cell>
          <cell r="P1145" t="str">
            <v>4</v>
          </cell>
          <cell r="Q1145" t="str">
            <v>MNNE</v>
          </cell>
          <cell r="R1145" t="str">
            <v>NONE</v>
          </cell>
        </row>
        <row r="1146">
          <cell r="B1146" t="str">
            <v>6121</v>
          </cell>
          <cell r="C1146">
            <v>354</v>
          </cell>
          <cell r="D1146" t="str">
            <v>SPECIALIST II, CAREER EDUC</v>
          </cell>
          <cell r="E1146" t="str">
            <v>NON-EXEMPT</v>
          </cell>
          <cell r="F1146" t="str">
            <v>H</v>
          </cell>
          <cell r="G1146">
            <v>240</v>
          </cell>
          <cell r="H1146">
            <v>1111</v>
          </cell>
          <cell r="I1146" t="str">
            <v>0403</v>
          </cell>
          <cell r="J1146" t="str">
            <v>240</v>
          </cell>
          <cell r="K1146" t="str">
            <v>16</v>
          </cell>
          <cell r="L1146" t="str">
            <v>20</v>
          </cell>
          <cell r="M1146" t="str">
            <v>Y</v>
          </cell>
          <cell r="N1146" t="str">
            <v/>
          </cell>
          <cell r="O1146" t="str">
            <v/>
          </cell>
          <cell r="P1146" t="str">
            <v>4</v>
          </cell>
          <cell r="Q1146" t="str">
            <v>MNNE</v>
          </cell>
          <cell r="R1146" t="str">
            <v>NONE</v>
          </cell>
        </row>
        <row r="1147">
          <cell r="B1147" t="str">
            <v>6123</v>
          </cell>
          <cell r="C1147">
            <v>322</v>
          </cell>
          <cell r="D1147" t="str">
            <v>SFPC LIAISON SPECIALIST</v>
          </cell>
          <cell r="E1147" t="str">
            <v>NON-EXEMPT</v>
          </cell>
          <cell r="F1147" t="str">
            <v>H</v>
          </cell>
          <cell r="G1147">
            <v>200</v>
          </cell>
          <cell r="H1147">
            <v>1111</v>
          </cell>
          <cell r="I1147" t="str">
            <v>0404</v>
          </cell>
          <cell r="J1147" t="str">
            <v>200</v>
          </cell>
          <cell r="K1147" t="str">
            <v>1</v>
          </cell>
          <cell r="L1147" t="str">
            <v>34</v>
          </cell>
          <cell r="M1147" t="str">
            <v>Y</v>
          </cell>
          <cell r="N1147" t="str">
            <v/>
          </cell>
          <cell r="O1147" t="str">
            <v/>
          </cell>
          <cell r="P1147" t="str">
            <v>4</v>
          </cell>
          <cell r="Q1147" t="str">
            <v>MNNE</v>
          </cell>
          <cell r="R1147" t="str">
            <v>NONE</v>
          </cell>
        </row>
        <row r="1148">
          <cell r="B1148" t="str">
            <v>6123</v>
          </cell>
          <cell r="C1148">
            <v>322</v>
          </cell>
          <cell r="D1148" t="str">
            <v>SFPC LIAISON SPECIALIST (.50 FTE)</v>
          </cell>
          <cell r="E1148" t="str">
            <v>NON-EXEMPT</v>
          </cell>
          <cell r="F1148" t="str">
            <v>H</v>
          </cell>
          <cell r="G1148">
            <v>200</v>
          </cell>
          <cell r="H1148">
            <v>1111</v>
          </cell>
          <cell r="I1148" t="str">
            <v>0404</v>
          </cell>
          <cell r="J1148" t="str">
            <v>200</v>
          </cell>
          <cell r="K1148" t="str">
            <v>1</v>
          </cell>
          <cell r="L1148" t="str">
            <v>34</v>
          </cell>
          <cell r="M1148" t="str">
            <v>Y</v>
          </cell>
          <cell r="N1148" t="str">
            <v>JVAR500</v>
          </cell>
          <cell r="O1148" t="str">
            <v/>
          </cell>
          <cell r="P1148" t="str">
            <v>4</v>
          </cell>
          <cell r="Q1148" t="str">
            <v>MNNE</v>
          </cell>
          <cell r="R1148" t="str">
            <v>NONE</v>
          </cell>
        </row>
        <row r="1149">
          <cell r="B1149" t="str">
            <v>6124</v>
          </cell>
          <cell r="C1149">
            <v>322</v>
          </cell>
          <cell r="D1149" t="str">
            <v>SFPC LIAISON SPECIALIST</v>
          </cell>
          <cell r="E1149" t="str">
            <v>NON-EXEMPT</v>
          </cell>
          <cell r="F1149" t="str">
            <v>H</v>
          </cell>
          <cell r="G1149">
            <v>232</v>
          </cell>
          <cell r="H1149">
            <v>1111</v>
          </cell>
          <cell r="I1149" t="str">
            <v>0408</v>
          </cell>
          <cell r="J1149" t="str">
            <v>235</v>
          </cell>
          <cell r="K1149" t="str">
            <v>14</v>
          </cell>
          <cell r="L1149" t="str">
            <v>35</v>
          </cell>
          <cell r="M1149" t="str">
            <v>Y</v>
          </cell>
          <cell r="N1149" t="str">
            <v/>
          </cell>
          <cell r="O1149" t="str">
            <v/>
          </cell>
          <cell r="P1149" t="str">
            <v>4</v>
          </cell>
          <cell r="Q1149" t="str">
            <v>MNNE</v>
          </cell>
          <cell r="R1149" t="str">
            <v>NONE</v>
          </cell>
        </row>
        <row r="1150">
          <cell r="B1150" t="str">
            <v>6125</v>
          </cell>
          <cell r="C1150">
            <v>346</v>
          </cell>
          <cell r="D1150" t="str">
            <v>SUPV, FAMILY SERVICES</v>
          </cell>
          <cell r="E1150" t="str">
            <v>EXEMPT</v>
          </cell>
          <cell r="F1150" t="str">
            <v>S</v>
          </cell>
          <cell r="G1150">
            <v>235</v>
          </cell>
          <cell r="H1150">
            <v>1111</v>
          </cell>
          <cell r="I1150" t="str">
            <v>0120R</v>
          </cell>
          <cell r="J1150" t="str">
            <v>020</v>
          </cell>
          <cell r="K1150" t="str">
            <v/>
          </cell>
          <cell r="L1150" t="str">
            <v/>
          </cell>
          <cell r="M1150" t="str">
            <v>Y</v>
          </cell>
          <cell r="N1150" t="str">
            <v/>
          </cell>
          <cell r="O1150" t="str">
            <v/>
          </cell>
          <cell r="P1150" t="str">
            <v>4</v>
          </cell>
          <cell r="Q1150" t="str">
            <v>MNTH</v>
          </cell>
          <cell r="R1150" t="str">
            <v>ADMN</v>
          </cell>
        </row>
        <row r="1151">
          <cell r="B1151" t="str">
            <v>6126</v>
          </cell>
          <cell r="C1151">
            <v>0</v>
          </cell>
          <cell r="D1151" t="str">
            <v>COORDINATOR, VOLUNTEER</v>
          </cell>
          <cell r="E1151" t="str">
            <v>NON-EXEMPT</v>
          </cell>
          <cell r="F1151" t="str">
            <v>H</v>
          </cell>
          <cell r="G1151">
            <v>212</v>
          </cell>
          <cell r="H1151">
            <v>1111</v>
          </cell>
          <cell r="I1151" t="str">
            <v>0501</v>
          </cell>
          <cell r="J1151" t="str">
            <v>212</v>
          </cell>
          <cell r="K1151" t="str">
            <v>9</v>
          </cell>
          <cell r="L1151" t="str">
            <v>17</v>
          </cell>
          <cell r="M1151" t="str">
            <v>Y</v>
          </cell>
          <cell r="N1151" t="str">
            <v/>
          </cell>
          <cell r="O1151" t="str">
            <v/>
          </cell>
          <cell r="P1151" t="str">
            <v>4</v>
          </cell>
          <cell r="Q1151" t="str">
            <v>MNNE</v>
          </cell>
          <cell r="R1151" t="str">
            <v>NONE</v>
          </cell>
        </row>
        <row r="1152">
          <cell r="B1152" t="str">
            <v>6127</v>
          </cell>
          <cell r="C1152">
            <v>345</v>
          </cell>
          <cell r="D1152" t="str">
            <v>SUPV, COMM PRT/COMM RSRCS</v>
          </cell>
          <cell r="E1152" t="str">
            <v>EXEMPT</v>
          </cell>
          <cell r="F1152" t="str">
            <v>S</v>
          </cell>
          <cell r="G1152">
            <v>235</v>
          </cell>
          <cell r="H1152">
            <v>1111</v>
          </cell>
          <cell r="I1152" t="str">
            <v>0120R</v>
          </cell>
          <cell r="J1152" t="str">
            <v>020</v>
          </cell>
          <cell r="K1152" t="str">
            <v/>
          </cell>
          <cell r="L1152" t="str">
            <v/>
          </cell>
          <cell r="M1152" t="str">
            <v>Y</v>
          </cell>
          <cell r="N1152" t="str">
            <v/>
          </cell>
          <cell r="O1152" t="str">
            <v/>
          </cell>
          <cell r="P1152" t="str">
            <v>4</v>
          </cell>
          <cell r="Q1152" t="str">
            <v>MNTH</v>
          </cell>
          <cell r="R1152" t="str">
            <v>ADMN</v>
          </cell>
        </row>
        <row r="1153">
          <cell r="B1153" t="str">
            <v>6128</v>
          </cell>
          <cell r="C1153">
            <v>345</v>
          </cell>
          <cell r="D1153" t="str">
            <v>SUPV, COMM PRT/ACCT &amp; APPS</v>
          </cell>
          <cell r="E1153" t="str">
            <v>EXEMPT</v>
          </cell>
          <cell r="F1153" t="str">
            <v>S</v>
          </cell>
          <cell r="G1153">
            <v>235</v>
          </cell>
          <cell r="H1153">
            <v>1111</v>
          </cell>
          <cell r="I1153" t="str">
            <v>SOFFSTEP</v>
          </cell>
          <cell r="J1153" t="str">
            <v>OFF</v>
          </cell>
          <cell r="K1153" t="str">
            <v/>
          </cell>
          <cell r="L1153" t="str">
            <v/>
          </cell>
          <cell r="M1153" t="str">
            <v>Y</v>
          </cell>
          <cell r="N1153" t="str">
            <v/>
          </cell>
          <cell r="O1153" t="str">
            <v/>
          </cell>
          <cell r="P1153" t="str">
            <v>4</v>
          </cell>
          <cell r="Q1153" t="str">
            <v>MNTH</v>
          </cell>
          <cell r="R1153" t="str">
            <v>ADMN</v>
          </cell>
        </row>
        <row r="1154">
          <cell r="B1154" t="str">
            <v>6129</v>
          </cell>
          <cell r="C1154">
            <v>345</v>
          </cell>
          <cell r="D1154" t="str">
            <v>SUPV, COMMUNITY PROGRAMS</v>
          </cell>
          <cell r="E1154" t="str">
            <v>EXEMPT</v>
          </cell>
          <cell r="F1154" t="str">
            <v>S</v>
          </cell>
          <cell r="G1154">
            <v>235</v>
          </cell>
          <cell r="H1154">
            <v>1111</v>
          </cell>
          <cell r="I1154" t="str">
            <v>0120R</v>
          </cell>
          <cell r="J1154" t="str">
            <v>010</v>
          </cell>
          <cell r="K1154" t="str">
            <v/>
          </cell>
          <cell r="L1154" t="str">
            <v/>
          </cell>
          <cell r="M1154" t="str">
            <v>Y</v>
          </cell>
          <cell r="N1154" t="str">
            <v/>
          </cell>
          <cell r="O1154" t="str">
            <v/>
          </cell>
          <cell r="P1154" t="str">
            <v>4</v>
          </cell>
          <cell r="Q1154" t="str">
            <v>MNTH</v>
          </cell>
          <cell r="R1154" t="str">
            <v>ADMN</v>
          </cell>
        </row>
        <row r="1155">
          <cell r="B1155" t="str">
            <v>6130</v>
          </cell>
          <cell r="C1155">
            <v>403</v>
          </cell>
          <cell r="D1155" t="str">
            <v>DIRECTOR, CHILD CARE I</v>
          </cell>
          <cell r="E1155" t="str">
            <v>EXEMPT</v>
          </cell>
          <cell r="F1155" t="str">
            <v>S</v>
          </cell>
          <cell r="G1155">
            <v>187</v>
          </cell>
          <cell r="H1155">
            <v>1111</v>
          </cell>
          <cell r="I1155" t="str">
            <v>1404</v>
          </cell>
          <cell r="J1155" t="str">
            <v>010</v>
          </cell>
          <cell r="K1155" t="str">
            <v>1</v>
          </cell>
          <cell r="L1155" t="str">
            <v>7</v>
          </cell>
          <cell r="M1155" t="str">
            <v>Y</v>
          </cell>
          <cell r="N1155" t="str">
            <v/>
          </cell>
          <cell r="O1155" t="str">
            <v/>
          </cell>
          <cell r="P1155" t="str">
            <v>4</v>
          </cell>
          <cell r="Q1155" t="str">
            <v>MNTH</v>
          </cell>
          <cell r="R1155" t="str">
            <v>NONE</v>
          </cell>
        </row>
        <row r="1156">
          <cell r="B1156" t="str">
            <v>6131</v>
          </cell>
          <cell r="C1156">
            <v>403</v>
          </cell>
          <cell r="D1156" t="str">
            <v>DIRECTOR, CHILDCARE II</v>
          </cell>
          <cell r="E1156" t="str">
            <v>EXEMPT</v>
          </cell>
          <cell r="F1156" t="str">
            <v>S</v>
          </cell>
          <cell r="G1156">
            <v>187</v>
          </cell>
          <cell r="H1156">
            <v>1111</v>
          </cell>
          <cell r="I1156" t="str">
            <v>1404</v>
          </cell>
          <cell r="J1156" t="str">
            <v>010</v>
          </cell>
          <cell r="K1156" t="str">
            <v>8</v>
          </cell>
          <cell r="L1156" t="str">
            <v>16</v>
          </cell>
          <cell r="M1156" t="str">
            <v>Y</v>
          </cell>
          <cell r="N1156" t="str">
            <v/>
          </cell>
          <cell r="O1156" t="str">
            <v/>
          </cell>
          <cell r="P1156" t="str">
            <v>4</v>
          </cell>
          <cell r="Q1156" t="str">
            <v>MNTH</v>
          </cell>
          <cell r="R1156" t="str">
            <v>NONE</v>
          </cell>
        </row>
        <row r="1157">
          <cell r="B1157" t="str">
            <v>6132</v>
          </cell>
          <cell r="C1157">
            <v>403</v>
          </cell>
          <cell r="D1157" t="str">
            <v>ASST DIR, CHILD CARE II</v>
          </cell>
          <cell r="E1157" t="str">
            <v>EXEMPT</v>
          </cell>
          <cell r="F1157" t="str">
            <v>S</v>
          </cell>
          <cell r="G1157">
            <v>237</v>
          </cell>
          <cell r="H1157">
            <v>1111</v>
          </cell>
          <cell r="I1157" t="str">
            <v>1404</v>
          </cell>
          <cell r="J1157" t="str">
            <v>010</v>
          </cell>
          <cell r="K1157" t="str">
            <v>6</v>
          </cell>
          <cell r="L1157" t="str">
            <v>12</v>
          </cell>
          <cell r="M1157" t="str">
            <v>Y</v>
          </cell>
          <cell r="N1157" t="str">
            <v/>
          </cell>
          <cell r="O1157" t="str">
            <v/>
          </cell>
          <cell r="P1157" t="str">
            <v>4</v>
          </cell>
          <cell r="Q1157" t="str">
            <v>MNTH</v>
          </cell>
          <cell r="R1157" t="str">
            <v>NONE</v>
          </cell>
        </row>
        <row r="1158">
          <cell r="B1158" t="str">
            <v>6133</v>
          </cell>
          <cell r="C1158">
            <v>345</v>
          </cell>
          <cell r="D1158" t="str">
            <v>LIAISON, CDM/SIAC</v>
          </cell>
          <cell r="E1158" t="str">
            <v>EXEMPT</v>
          </cell>
          <cell r="F1158" t="str">
            <v>S</v>
          </cell>
          <cell r="G1158">
            <v>235</v>
          </cell>
          <cell r="H1158">
            <v>1111</v>
          </cell>
          <cell r="I1158" t="str">
            <v>1501</v>
          </cell>
          <cell r="J1158" t="str">
            <v>010</v>
          </cell>
          <cell r="K1158" t="str">
            <v>20</v>
          </cell>
          <cell r="L1158" t="str">
            <v>28</v>
          </cell>
          <cell r="M1158" t="str">
            <v>Y</v>
          </cell>
          <cell r="N1158" t="str">
            <v/>
          </cell>
          <cell r="O1158" t="str">
            <v/>
          </cell>
          <cell r="P1158" t="str">
            <v>4</v>
          </cell>
          <cell r="Q1158" t="str">
            <v>MNTH</v>
          </cell>
          <cell r="R1158" t="str">
            <v>NONE</v>
          </cell>
        </row>
        <row r="1159">
          <cell r="B1159" t="str">
            <v>6134</v>
          </cell>
          <cell r="C1159">
            <v>407</v>
          </cell>
          <cell r="D1159" t="str">
            <v>COORDINATOR, ATHLETIC</v>
          </cell>
          <cell r="E1159" t="str">
            <v>EXEMPT</v>
          </cell>
          <cell r="F1159" t="str">
            <v>S</v>
          </cell>
          <cell r="G1159">
            <v>187</v>
          </cell>
          <cell r="H1159">
            <v>1111</v>
          </cell>
          <cell r="I1159" t="str">
            <v>SOFFSTEP</v>
          </cell>
          <cell r="J1159" t="str">
            <v>OFF</v>
          </cell>
          <cell r="K1159" t="str">
            <v/>
          </cell>
          <cell r="L1159" t="str">
            <v/>
          </cell>
          <cell r="M1159" t="str">
            <v>Y</v>
          </cell>
          <cell r="N1159" t="str">
            <v/>
          </cell>
          <cell r="O1159" t="str">
            <v/>
          </cell>
          <cell r="P1159" t="str">
            <v>4</v>
          </cell>
          <cell r="Q1159" t="str">
            <v>MNTH</v>
          </cell>
          <cell r="R1159" t="str">
            <v>NONE</v>
          </cell>
        </row>
        <row r="1160">
          <cell r="B1160" t="str">
            <v>6135</v>
          </cell>
          <cell r="C1160">
            <v>212</v>
          </cell>
          <cell r="D1160" t="str">
            <v>COORDINATOR, ARTS PROGRAM</v>
          </cell>
          <cell r="E1160" t="str">
            <v>EXEMPT</v>
          </cell>
          <cell r="F1160" t="str">
            <v>S</v>
          </cell>
          <cell r="G1160">
            <v>232</v>
          </cell>
          <cell r="H1160">
            <v>1111</v>
          </cell>
          <cell r="I1160" t="str">
            <v>1501</v>
          </cell>
          <cell r="J1160" t="str">
            <v>010</v>
          </cell>
          <cell r="K1160" t="str">
            <v>19</v>
          </cell>
          <cell r="L1160" t="str">
            <v>24</v>
          </cell>
          <cell r="M1160" t="str">
            <v>Y</v>
          </cell>
          <cell r="N1160" t="str">
            <v/>
          </cell>
          <cell r="O1160" t="str">
            <v/>
          </cell>
          <cell r="P1160" t="str">
            <v>4</v>
          </cell>
          <cell r="Q1160" t="str">
            <v>MNTH</v>
          </cell>
          <cell r="R1160" t="str">
            <v>NONE</v>
          </cell>
        </row>
        <row r="1161">
          <cell r="B1161" t="str">
            <v>6136</v>
          </cell>
          <cell r="C1161">
            <v>357</v>
          </cell>
          <cell r="D1161" t="str">
            <v>SUPV, COMMUNITY SCHOOL</v>
          </cell>
          <cell r="E1161" t="str">
            <v>EXEMPT</v>
          </cell>
          <cell r="F1161" t="str">
            <v>S</v>
          </cell>
          <cell r="G1161">
            <v>235</v>
          </cell>
          <cell r="H1161">
            <v>1111</v>
          </cell>
          <cell r="I1161" t="str">
            <v>0120R</v>
          </cell>
          <cell r="J1161" t="str">
            <v>010</v>
          </cell>
          <cell r="K1161" t="str">
            <v/>
          </cell>
          <cell r="L1161" t="str">
            <v/>
          </cell>
          <cell r="M1161" t="str">
            <v>Y</v>
          </cell>
          <cell r="N1161" t="str">
            <v/>
          </cell>
          <cell r="O1161" t="str">
            <v/>
          </cell>
          <cell r="P1161" t="str">
            <v>4</v>
          </cell>
          <cell r="Q1161" t="str">
            <v>MNTH</v>
          </cell>
          <cell r="R1161" t="str">
            <v>ADMN</v>
          </cell>
        </row>
        <row r="1162">
          <cell r="B1162" t="str">
            <v>6137</v>
          </cell>
          <cell r="C1162">
            <v>350</v>
          </cell>
          <cell r="D1162" t="str">
            <v>ASST PROGRAM COORDINATOR</v>
          </cell>
          <cell r="E1162" t="str">
            <v>NON-EXEMPT</v>
          </cell>
          <cell r="F1162" t="str">
            <v>H</v>
          </cell>
          <cell r="G1162">
            <v>232</v>
          </cell>
          <cell r="H1162">
            <v>1111</v>
          </cell>
          <cell r="I1162" t="str">
            <v>0404</v>
          </cell>
          <cell r="J1162" t="str">
            <v>235</v>
          </cell>
          <cell r="K1162" t="str">
            <v>12</v>
          </cell>
          <cell r="L1162" t="str">
            <v>15</v>
          </cell>
          <cell r="M1162" t="str">
            <v>Y</v>
          </cell>
          <cell r="N1162" t="str">
            <v/>
          </cell>
          <cell r="O1162" t="str">
            <v/>
          </cell>
          <cell r="P1162" t="str">
            <v>4</v>
          </cell>
          <cell r="Q1162" t="str">
            <v>MNNE</v>
          </cell>
          <cell r="R1162" t="str">
            <v>NONE</v>
          </cell>
        </row>
        <row r="1163">
          <cell r="B1163" t="str">
            <v>6138</v>
          </cell>
          <cell r="C1163">
            <v>357</v>
          </cell>
          <cell r="D1163" t="str">
            <v>COORDINATOR, CHILD CARE</v>
          </cell>
          <cell r="E1163" t="str">
            <v>EXEMPT</v>
          </cell>
          <cell r="F1163" t="str">
            <v>H</v>
          </cell>
          <cell r="G1163">
            <v>187</v>
          </cell>
          <cell r="H1163">
            <v>1111</v>
          </cell>
          <cell r="I1163" t="str">
            <v>0401</v>
          </cell>
          <cell r="J1163" t="str">
            <v>190</v>
          </cell>
          <cell r="K1163" t="str">
            <v>9</v>
          </cell>
          <cell r="L1163" t="str">
            <v>21</v>
          </cell>
          <cell r="M1163" t="str">
            <v>Y</v>
          </cell>
          <cell r="N1163" t="str">
            <v/>
          </cell>
          <cell r="O1163" t="str">
            <v/>
          </cell>
          <cell r="P1163" t="str">
            <v>4</v>
          </cell>
          <cell r="Q1163" t="str">
            <v>MNTH</v>
          </cell>
          <cell r="R1163" t="str">
            <v>NONE</v>
          </cell>
        </row>
        <row r="1164">
          <cell r="B1164" t="str">
            <v>6139</v>
          </cell>
          <cell r="C1164">
            <v>382</v>
          </cell>
          <cell r="D1164" t="str">
            <v>COORD, PROGRAM ASSESSMENT</v>
          </cell>
          <cell r="E1164" t="str">
            <v>EXEMPT</v>
          </cell>
          <cell r="F1164" t="str">
            <v>S</v>
          </cell>
          <cell r="G1164">
            <v>232</v>
          </cell>
          <cell r="H1164">
            <v>1111</v>
          </cell>
          <cell r="I1164" t="str">
            <v>1403</v>
          </cell>
          <cell r="J1164" t="str">
            <v>010</v>
          </cell>
          <cell r="K1164" t="str">
            <v>15</v>
          </cell>
          <cell r="L1164" t="str">
            <v>27</v>
          </cell>
          <cell r="M1164" t="str">
            <v>Y</v>
          </cell>
          <cell r="N1164" t="str">
            <v/>
          </cell>
          <cell r="O1164" t="str">
            <v/>
          </cell>
          <cell r="P1164" t="str">
            <v>4</v>
          </cell>
          <cell r="Q1164" t="str">
            <v>MNTH</v>
          </cell>
          <cell r="R1164" t="str">
            <v>NONE</v>
          </cell>
        </row>
        <row r="1165">
          <cell r="B1165" t="str">
            <v>6140</v>
          </cell>
          <cell r="C1165">
            <v>345</v>
          </cell>
          <cell r="D1165" t="str">
            <v>COLLABORATION COORDINATOR</v>
          </cell>
          <cell r="E1165" t="str">
            <v>EXEMPT</v>
          </cell>
          <cell r="F1165" t="str">
            <v>S</v>
          </cell>
          <cell r="G1165">
            <v>197</v>
          </cell>
          <cell r="H1165">
            <v>1111</v>
          </cell>
          <cell r="I1165" t="str">
            <v>1408</v>
          </cell>
          <cell r="J1165" t="str">
            <v>010</v>
          </cell>
          <cell r="K1165" t="str">
            <v>35</v>
          </cell>
          <cell r="L1165" t="str">
            <v>35</v>
          </cell>
          <cell r="M1165" t="str">
            <v>Y</v>
          </cell>
          <cell r="N1165" t="str">
            <v/>
          </cell>
          <cell r="O1165" t="str">
            <v/>
          </cell>
          <cell r="P1165" t="str">
            <v>4</v>
          </cell>
          <cell r="Q1165" t="str">
            <v>MNTH</v>
          </cell>
          <cell r="R1165" t="str">
            <v>NONE</v>
          </cell>
        </row>
        <row r="1166">
          <cell r="B1166" t="str">
            <v>6141</v>
          </cell>
          <cell r="C1166">
            <v>354</v>
          </cell>
          <cell r="D1166" t="str">
            <v>CASE MANAGER/MOET</v>
          </cell>
          <cell r="E1166" t="str">
            <v>EXEMPT</v>
          </cell>
          <cell r="F1166" t="str">
            <v>S</v>
          </cell>
          <cell r="G1166">
            <v>232</v>
          </cell>
          <cell r="H1166">
            <v>1111</v>
          </cell>
          <cell r="I1166" t="str">
            <v>1417</v>
          </cell>
          <cell r="J1166" t="str">
            <v>235</v>
          </cell>
          <cell r="K1166" t="str">
            <v>1</v>
          </cell>
          <cell r="L1166" t="str">
            <v>5</v>
          </cell>
          <cell r="M1166" t="str">
            <v>Y</v>
          </cell>
          <cell r="N1166" t="str">
            <v/>
          </cell>
          <cell r="O1166" t="str">
            <v/>
          </cell>
          <cell r="P1166" t="str">
            <v>4</v>
          </cell>
          <cell r="Q1166" t="str">
            <v>MNTH</v>
          </cell>
          <cell r="R1166" t="str">
            <v>NONE</v>
          </cell>
        </row>
        <row r="1167">
          <cell r="B1167" t="str">
            <v>6142</v>
          </cell>
          <cell r="C1167">
            <v>356</v>
          </cell>
          <cell r="D1167" t="str">
            <v>CATALOGER</v>
          </cell>
          <cell r="E1167" t="str">
            <v>NON-EXEMPT</v>
          </cell>
          <cell r="F1167" t="str">
            <v>H</v>
          </cell>
          <cell r="G1167">
            <v>232</v>
          </cell>
          <cell r="H1167">
            <v>1111</v>
          </cell>
          <cell r="I1167" t="str">
            <v>0403</v>
          </cell>
          <cell r="J1167" t="str">
            <v>235</v>
          </cell>
          <cell r="K1167" t="str">
            <v>13</v>
          </cell>
          <cell r="L1167" t="str">
            <v>18</v>
          </cell>
          <cell r="M1167" t="str">
            <v>Y</v>
          </cell>
          <cell r="N1167" t="str">
            <v/>
          </cell>
          <cell r="O1167" t="str">
            <v/>
          </cell>
          <cell r="P1167" t="str">
            <v>4</v>
          </cell>
          <cell r="Q1167" t="str">
            <v>MNNE</v>
          </cell>
          <cell r="R1167" t="str">
            <v>NONE</v>
          </cell>
        </row>
        <row r="1168">
          <cell r="B1168" t="str">
            <v>6143</v>
          </cell>
          <cell r="C1168">
            <v>330</v>
          </cell>
          <cell r="D1168" t="str">
            <v>CHILD CARE COORDINATOR</v>
          </cell>
          <cell r="E1168" t="str">
            <v>EXEMPT</v>
          </cell>
          <cell r="F1168" t="str">
            <v>S</v>
          </cell>
          <cell r="G1168">
            <v>242</v>
          </cell>
          <cell r="H1168">
            <v>1111</v>
          </cell>
          <cell r="I1168" t="str">
            <v>1405</v>
          </cell>
          <cell r="J1168" t="str">
            <v>010</v>
          </cell>
          <cell r="K1168" t="str">
            <v>10</v>
          </cell>
          <cell r="L1168" t="str">
            <v>17</v>
          </cell>
          <cell r="M1168" t="str">
            <v>Y</v>
          </cell>
          <cell r="N1168" t="str">
            <v/>
          </cell>
          <cell r="O1168" t="str">
            <v/>
          </cell>
          <cell r="P1168" t="str">
            <v>4</v>
          </cell>
          <cell r="Q1168" t="str">
            <v>MNTH</v>
          </cell>
          <cell r="R1168" t="str">
            <v>NONE</v>
          </cell>
        </row>
        <row r="1169">
          <cell r="B1169" t="str">
            <v>6144</v>
          </cell>
          <cell r="C1169">
            <v>357</v>
          </cell>
          <cell r="D1169" t="str">
            <v>SPECIALIST II, A/V PROD</v>
          </cell>
          <cell r="E1169" t="str">
            <v>NON-EXEMPT</v>
          </cell>
          <cell r="F1169" t="str">
            <v>H</v>
          </cell>
          <cell r="G1169">
            <v>242</v>
          </cell>
          <cell r="H1169">
            <v>1111</v>
          </cell>
          <cell r="I1169" t="str">
            <v>0403</v>
          </cell>
          <cell r="J1169" t="str">
            <v>245</v>
          </cell>
          <cell r="K1169" t="str">
            <v>11</v>
          </cell>
          <cell r="L1169" t="str">
            <v>24</v>
          </cell>
          <cell r="M1169" t="str">
            <v>Y</v>
          </cell>
          <cell r="N1169" t="str">
            <v/>
          </cell>
          <cell r="O1169" t="str">
            <v/>
          </cell>
          <cell r="P1169" t="str">
            <v>4</v>
          </cell>
          <cell r="Q1169" t="str">
            <v>MNNE</v>
          </cell>
          <cell r="R1169" t="str">
            <v>NONE</v>
          </cell>
        </row>
        <row r="1170">
          <cell r="B1170" t="str">
            <v>6145</v>
          </cell>
          <cell r="C1170">
            <v>382</v>
          </cell>
          <cell r="D1170" t="str">
            <v>SPECIALIST I, A/V PROD</v>
          </cell>
          <cell r="E1170" t="str">
            <v>NON-EXEMPT</v>
          </cell>
          <cell r="F1170" t="str">
            <v>H</v>
          </cell>
          <cell r="G1170">
            <v>237</v>
          </cell>
          <cell r="H1170">
            <v>1111</v>
          </cell>
          <cell r="I1170" t="str">
            <v>0403</v>
          </cell>
          <cell r="J1170" t="str">
            <v>240</v>
          </cell>
          <cell r="K1170" t="str">
            <v>13</v>
          </cell>
          <cell r="L1170" t="str">
            <v>25</v>
          </cell>
          <cell r="M1170" t="str">
            <v>Y</v>
          </cell>
          <cell r="N1170" t="str">
            <v/>
          </cell>
          <cell r="O1170" t="str">
            <v/>
          </cell>
          <cell r="P1170" t="str">
            <v>4</v>
          </cell>
          <cell r="Q1170" t="str">
            <v>MNNE</v>
          </cell>
          <cell r="R1170" t="str">
            <v>NONE</v>
          </cell>
        </row>
        <row r="1171">
          <cell r="B1171" t="str">
            <v>6146</v>
          </cell>
          <cell r="C1171">
            <v>340</v>
          </cell>
          <cell r="D1171" t="str">
            <v>AUDITOR I</v>
          </cell>
          <cell r="E1171" t="str">
            <v>EXEMPT</v>
          </cell>
          <cell r="F1171" t="str">
            <v>S</v>
          </cell>
          <cell r="G1171">
            <v>235</v>
          </cell>
          <cell r="H1171">
            <v>1111</v>
          </cell>
          <cell r="I1171" t="str">
            <v>1403</v>
          </cell>
          <cell r="J1171" t="str">
            <v>010</v>
          </cell>
          <cell r="K1171" t="str">
            <v>11</v>
          </cell>
          <cell r="L1171" t="str">
            <v>18</v>
          </cell>
          <cell r="M1171" t="str">
            <v>Y</v>
          </cell>
          <cell r="N1171" t="str">
            <v/>
          </cell>
          <cell r="O1171" t="str">
            <v/>
          </cell>
          <cell r="P1171" t="str">
            <v>4</v>
          </cell>
          <cell r="Q1171" t="str">
            <v>MNTH</v>
          </cell>
          <cell r="R1171" t="str">
            <v>NONE</v>
          </cell>
        </row>
        <row r="1172">
          <cell r="B1172" t="str">
            <v>6147</v>
          </cell>
          <cell r="C1172">
            <v>340</v>
          </cell>
          <cell r="D1172" t="str">
            <v>AUDITOR II</v>
          </cell>
          <cell r="E1172" t="str">
            <v>NON-EXEMPT</v>
          </cell>
          <cell r="F1172" t="str">
            <v>H</v>
          </cell>
          <cell r="G1172">
            <v>232</v>
          </cell>
          <cell r="H1172">
            <v>1111</v>
          </cell>
          <cell r="I1172" t="str">
            <v>0403</v>
          </cell>
          <cell r="J1172" t="str">
            <v>235</v>
          </cell>
          <cell r="K1172" t="str">
            <v>18</v>
          </cell>
          <cell r="L1172" t="str">
            <v>25</v>
          </cell>
          <cell r="M1172" t="str">
            <v>Y</v>
          </cell>
          <cell r="N1172" t="str">
            <v/>
          </cell>
          <cell r="O1172" t="str">
            <v/>
          </cell>
          <cell r="P1172" t="str">
            <v>4</v>
          </cell>
          <cell r="Q1172" t="str">
            <v>MNNE</v>
          </cell>
          <cell r="R1172" t="str">
            <v>NONE</v>
          </cell>
        </row>
        <row r="1173">
          <cell r="B1173" t="str">
            <v>6148</v>
          </cell>
          <cell r="C1173">
            <v>340</v>
          </cell>
          <cell r="D1173" t="str">
            <v>AUDITOR III</v>
          </cell>
          <cell r="E1173" t="str">
            <v>EXEMPT</v>
          </cell>
          <cell r="F1173" t="str">
            <v>S</v>
          </cell>
          <cell r="G1173">
            <v>235</v>
          </cell>
          <cell r="H1173">
            <v>1111</v>
          </cell>
          <cell r="I1173" t="str">
            <v>1403</v>
          </cell>
          <cell r="J1173" t="str">
            <v>010</v>
          </cell>
          <cell r="K1173" t="str">
            <v>24</v>
          </cell>
          <cell r="L1173" t="str">
            <v>33</v>
          </cell>
          <cell r="M1173" t="str">
            <v>Y</v>
          </cell>
          <cell r="N1173" t="str">
            <v/>
          </cell>
          <cell r="O1173" t="str">
            <v/>
          </cell>
          <cell r="P1173" t="str">
            <v>4</v>
          </cell>
          <cell r="Q1173" t="str">
            <v>MNTH</v>
          </cell>
          <cell r="R1173" t="str">
            <v>NONE</v>
          </cell>
        </row>
        <row r="1174">
          <cell r="B1174" t="str">
            <v>6149</v>
          </cell>
          <cell r="C1174">
            <v>324</v>
          </cell>
          <cell r="D1174" t="str">
            <v>BUDGET ANALYST</v>
          </cell>
          <cell r="E1174" t="str">
            <v>EXEMPT</v>
          </cell>
          <cell r="F1174" t="str">
            <v>S</v>
          </cell>
          <cell r="G1174">
            <v>235</v>
          </cell>
          <cell r="H1174">
            <v>1111</v>
          </cell>
          <cell r="I1174" t="str">
            <v>1403</v>
          </cell>
          <cell r="J1174" t="str">
            <v>010</v>
          </cell>
          <cell r="K1174" t="str">
            <v>18</v>
          </cell>
          <cell r="L1174" t="str">
            <v>25</v>
          </cell>
          <cell r="M1174" t="str">
            <v>Y</v>
          </cell>
          <cell r="N1174" t="str">
            <v/>
          </cell>
          <cell r="O1174" t="str">
            <v/>
          </cell>
          <cell r="P1174" t="str">
            <v>4</v>
          </cell>
          <cell r="Q1174" t="str">
            <v>MNTH</v>
          </cell>
          <cell r="R1174" t="str">
            <v>NONE</v>
          </cell>
        </row>
        <row r="1175">
          <cell r="B1175" t="str">
            <v>6150</v>
          </cell>
          <cell r="C1175">
            <v>320</v>
          </cell>
          <cell r="D1175" t="str">
            <v>ACCOUNTANT</v>
          </cell>
          <cell r="E1175" t="str">
            <v>EXEMPT</v>
          </cell>
          <cell r="F1175" t="str">
            <v>S</v>
          </cell>
          <cell r="G1175">
            <v>235</v>
          </cell>
          <cell r="H1175">
            <v>1111</v>
          </cell>
          <cell r="I1175" t="str">
            <v>1403</v>
          </cell>
          <cell r="J1175" t="str">
            <v>010</v>
          </cell>
          <cell r="K1175" t="str">
            <v>12</v>
          </cell>
          <cell r="L1175" t="str">
            <v>22</v>
          </cell>
          <cell r="M1175" t="str">
            <v>Y</v>
          </cell>
          <cell r="N1175" t="str">
            <v/>
          </cell>
          <cell r="O1175" t="str">
            <v/>
          </cell>
          <cell r="P1175" t="str">
            <v>4</v>
          </cell>
          <cell r="Q1175" t="str">
            <v>MNTH</v>
          </cell>
          <cell r="R1175" t="str">
            <v>NONE</v>
          </cell>
        </row>
        <row r="1176">
          <cell r="B1176" t="str">
            <v>6150</v>
          </cell>
          <cell r="C1176">
            <v>320</v>
          </cell>
          <cell r="D1176" t="str">
            <v>ACCOUNTANT (.75 FTE)</v>
          </cell>
          <cell r="E1176" t="str">
            <v>EXEMPT</v>
          </cell>
          <cell r="F1176" t="str">
            <v>S</v>
          </cell>
          <cell r="G1176">
            <v>235</v>
          </cell>
          <cell r="H1176">
            <v>1111</v>
          </cell>
          <cell r="I1176" t="str">
            <v>SOFFSTEP</v>
          </cell>
          <cell r="J1176" t="str">
            <v>OFF</v>
          </cell>
          <cell r="K1176" t="str">
            <v/>
          </cell>
          <cell r="L1176" t="str">
            <v/>
          </cell>
          <cell r="M1176" t="str">
            <v>Y</v>
          </cell>
          <cell r="N1176" t="str">
            <v>JVAR750</v>
          </cell>
          <cell r="O1176" t="str">
            <v/>
          </cell>
          <cell r="P1176" t="str">
            <v>4</v>
          </cell>
          <cell r="Q1176" t="str">
            <v>MNTH</v>
          </cell>
          <cell r="R1176" t="str">
            <v>NONE</v>
          </cell>
        </row>
        <row r="1177">
          <cell r="B1177" t="str">
            <v>6150</v>
          </cell>
          <cell r="C1177">
            <v>320</v>
          </cell>
          <cell r="D1177" t="str">
            <v>ACCOUNTANT (.80 FTE)</v>
          </cell>
          <cell r="E1177" t="str">
            <v>EXEMPT</v>
          </cell>
          <cell r="F1177" t="str">
            <v>S</v>
          </cell>
          <cell r="G1177">
            <v>235</v>
          </cell>
          <cell r="H1177">
            <v>1111</v>
          </cell>
          <cell r="I1177" t="str">
            <v>SOFFSTEP</v>
          </cell>
          <cell r="J1177" t="str">
            <v>OFF</v>
          </cell>
          <cell r="K1177" t="str">
            <v/>
          </cell>
          <cell r="L1177" t="str">
            <v/>
          </cell>
          <cell r="M1177" t="str">
            <v>Y</v>
          </cell>
          <cell r="N1177" t="str">
            <v>JVAR800</v>
          </cell>
          <cell r="O1177" t="str">
            <v/>
          </cell>
          <cell r="P1177" t="str">
            <v>4</v>
          </cell>
          <cell r="Q1177" t="str">
            <v>MNTH</v>
          </cell>
          <cell r="R1177" t="str">
            <v>NONE</v>
          </cell>
        </row>
        <row r="1178">
          <cell r="B1178" t="str">
            <v>6151</v>
          </cell>
          <cell r="C1178">
            <v>345</v>
          </cell>
          <cell r="D1178" t="str">
            <v>ASST DIR, COMMUNICATNS OFC</v>
          </cell>
          <cell r="E1178" t="str">
            <v>EXEMPT</v>
          </cell>
          <cell r="F1178" t="str">
            <v>S</v>
          </cell>
          <cell r="G1178">
            <v>237</v>
          </cell>
          <cell r="H1178">
            <v>1111</v>
          </cell>
          <cell r="I1178" t="str">
            <v>1403</v>
          </cell>
          <cell r="J1178" t="str">
            <v>010</v>
          </cell>
          <cell r="K1178" t="str">
            <v>23</v>
          </cell>
          <cell r="L1178" t="str">
            <v>34</v>
          </cell>
          <cell r="M1178" t="str">
            <v>Y</v>
          </cell>
          <cell r="N1178" t="str">
            <v/>
          </cell>
          <cell r="O1178" t="str">
            <v/>
          </cell>
          <cell r="P1178" t="str">
            <v>4</v>
          </cell>
          <cell r="Q1178" t="str">
            <v>MNTH</v>
          </cell>
          <cell r="R1178" t="str">
            <v>NONE</v>
          </cell>
        </row>
        <row r="1179">
          <cell r="B1179" t="str">
            <v>6152</v>
          </cell>
          <cell r="C1179">
            <v>322</v>
          </cell>
          <cell r="D1179" t="str">
            <v>ASST TO SUPERINTENDENT</v>
          </cell>
          <cell r="E1179" t="str">
            <v>EXEMPT</v>
          </cell>
          <cell r="F1179" t="str">
            <v>S</v>
          </cell>
          <cell r="G1179">
            <v>232</v>
          </cell>
          <cell r="H1179">
            <v>1111</v>
          </cell>
          <cell r="I1179" t="str">
            <v>1200</v>
          </cell>
          <cell r="J1179" t="str">
            <v>048</v>
          </cell>
          <cell r="K1179" t="str">
            <v>1</v>
          </cell>
          <cell r="L1179" t="str">
            <v>6</v>
          </cell>
          <cell r="M1179" t="str">
            <v>Y</v>
          </cell>
          <cell r="N1179" t="str">
            <v/>
          </cell>
          <cell r="O1179" t="str">
            <v/>
          </cell>
          <cell r="P1179" t="str">
            <v>4</v>
          </cell>
          <cell r="Q1179" t="str">
            <v>MNTH</v>
          </cell>
          <cell r="R1179" t="str">
            <v>ADMN</v>
          </cell>
        </row>
        <row r="1180">
          <cell r="B1180" t="str">
            <v>6153</v>
          </cell>
          <cell r="C1180">
            <v>320</v>
          </cell>
          <cell r="D1180" t="str">
            <v>ASST PENSION FUND ACCT</v>
          </cell>
          <cell r="E1180" t="str">
            <v>NON-EXEMPT</v>
          </cell>
          <cell r="F1180" t="str">
            <v>H</v>
          </cell>
          <cell r="G1180">
            <v>232</v>
          </cell>
          <cell r="H1180">
            <v>1111</v>
          </cell>
          <cell r="I1180" t="str">
            <v>0403</v>
          </cell>
          <cell r="J1180" t="str">
            <v>235</v>
          </cell>
          <cell r="K1180" t="str">
            <v>18</v>
          </cell>
          <cell r="L1180" t="str">
            <v>25</v>
          </cell>
          <cell r="M1180" t="str">
            <v>Y</v>
          </cell>
          <cell r="N1180" t="str">
            <v/>
          </cell>
          <cell r="O1180" t="str">
            <v/>
          </cell>
          <cell r="P1180" t="str">
            <v>4</v>
          </cell>
          <cell r="Q1180" t="str">
            <v>MNNE</v>
          </cell>
          <cell r="R1180" t="str">
            <v>NONE</v>
          </cell>
        </row>
        <row r="1181">
          <cell r="B1181" t="str">
            <v>6154</v>
          </cell>
          <cell r="C1181">
            <v>382</v>
          </cell>
          <cell r="D1181" t="str">
            <v>SPECIALIST, AUDIO VISUAL I</v>
          </cell>
          <cell r="E1181" t="str">
            <v>NON-EXEMPT</v>
          </cell>
          <cell r="F1181" t="str">
            <v>H</v>
          </cell>
          <cell r="G1181">
            <v>197</v>
          </cell>
          <cell r="H1181">
            <v>1111</v>
          </cell>
          <cell r="I1181" t="str">
            <v>0407</v>
          </cell>
          <cell r="J1181" t="str">
            <v>200</v>
          </cell>
          <cell r="K1181" t="str">
            <v>12</v>
          </cell>
          <cell r="L1181" t="str">
            <v>17</v>
          </cell>
          <cell r="M1181" t="str">
            <v>Y</v>
          </cell>
          <cell r="N1181" t="str">
            <v/>
          </cell>
          <cell r="O1181" t="str">
            <v/>
          </cell>
          <cell r="P1181" t="str">
            <v>4</v>
          </cell>
          <cell r="Q1181" t="str">
            <v>MNNE</v>
          </cell>
          <cell r="R1181" t="str">
            <v>NONE</v>
          </cell>
        </row>
        <row r="1182">
          <cell r="B1182" t="str">
            <v>6155</v>
          </cell>
          <cell r="C1182">
            <v>382</v>
          </cell>
          <cell r="D1182" t="str">
            <v>SPECIALIST, AUDIO VISUAL IV 20</v>
          </cell>
          <cell r="E1182" t="str">
            <v>NON-EXEMPT</v>
          </cell>
          <cell r="F1182" t="str">
            <v>H</v>
          </cell>
          <cell r="G1182">
            <v>197</v>
          </cell>
          <cell r="H1182">
            <v>1111</v>
          </cell>
          <cell r="I1182" t="str">
            <v>0407</v>
          </cell>
          <cell r="J1182" t="str">
            <v>200</v>
          </cell>
          <cell r="K1182" t="str">
            <v>23</v>
          </cell>
          <cell r="L1182" t="str">
            <v>27</v>
          </cell>
          <cell r="M1182" t="str">
            <v>Y</v>
          </cell>
          <cell r="N1182" t="str">
            <v/>
          </cell>
          <cell r="O1182" t="str">
            <v/>
          </cell>
          <cell r="P1182" t="str">
            <v>4</v>
          </cell>
          <cell r="Q1182" t="str">
            <v>MNNE</v>
          </cell>
          <cell r="R1182" t="str">
            <v>NONE</v>
          </cell>
        </row>
        <row r="1183">
          <cell r="B1183" t="str">
            <v>6156</v>
          </cell>
          <cell r="C1183">
            <v>212</v>
          </cell>
          <cell r="D1183" t="str">
            <v>SPECIALIST, EDU SUPP</v>
          </cell>
          <cell r="E1183" t="str">
            <v>EXEMPT</v>
          </cell>
          <cell r="F1183" t="str">
            <v>S</v>
          </cell>
          <cell r="G1183">
            <v>242</v>
          </cell>
          <cell r="H1183">
            <v>1111</v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>Y</v>
          </cell>
          <cell r="N1183" t="str">
            <v/>
          </cell>
          <cell r="O1183" t="str">
            <v/>
          </cell>
          <cell r="P1183" t="str">
            <v>4</v>
          </cell>
          <cell r="Q1183" t="str">
            <v>MNTH</v>
          </cell>
          <cell r="R1183" t="str">
            <v>NONE</v>
          </cell>
        </row>
        <row r="1184">
          <cell r="B1184" t="str">
            <v>6157</v>
          </cell>
          <cell r="C1184">
            <v>320</v>
          </cell>
          <cell r="D1184" t="str">
            <v>SUPV, ACCOUNTANT</v>
          </cell>
          <cell r="E1184" t="str">
            <v>EXEMPT</v>
          </cell>
          <cell r="F1184" t="str">
            <v>S</v>
          </cell>
          <cell r="G1184">
            <v>235</v>
          </cell>
          <cell r="H1184">
            <v>1111</v>
          </cell>
          <cell r="I1184" t="str">
            <v>0120R</v>
          </cell>
          <cell r="J1184" t="str">
            <v>020</v>
          </cell>
          <cell r="K1184" t="str">
            <v/>
          </cell>
          <cell r="L1184" t="str">
            <v/>
          </cell>
          <cell r="M1184" t="str">
            <v>Y</v>
          </cell>
          <cell r="N1184" t="str">
            <v/>
          </cell>
          <cell r="O1184" t="str">
            <v/>
          </cell>
          <cell r="P1184" t="str">
            <v>4</v>
          </cell>
          <cell r="Q1184" t="str">
            <v>MNTH</v>
          </cell>
          <cell r="R1184" t="str">
            <v>ADMN</v>
          </cell>
        </row>
        <row r="1185">
          <cell r="B1185" t="str">
            <v>6158</v>
          </cell>
          <cell r="C1185">
            <v>357</v>
          </cell>
          <cell r="D1185" t="str">
            <v>CHILD CARE SITE COORD</v>
          </cell>
          <cell r="E1185" t="str">
            <v>EXEMPT</v>
          </cell>
          <cell r="F1185" t="str">
            <v>S</v>
          </cell>
          <cell r="G1185">
            <v>240</v>
          </cell>
          <cell r="H1185">
            <v>1111</v>
          </cell>
          <cell r="I1185" t="str">
            <v>1401</v>
          </cell>
          <cell r="J1185" t="str">
            <v>010</v>
          </cell>
          <cell r="K1185" t="str">
            <v>8</v>
          </cell>
          <cell r="L1185" t="str">
            <v>25</v>
          </cell>
          <cell r="M1185" t="str">
            <v>Y</v>
          </cell>
          <cell r="N1185" t="str">
            <v/>
          </cell>
          <cell r="O1185" t="str">
            <v/>
          </cell>
          <cell r="P1185" t="str">
            <v>4</v>
          </cell>
          <cell r="Q1185" t="str">
            <v>MNTH</v>
          </cell>
          <cell r="R1185" t="str">
            <v>NONE</v>
          </cell>
        </row>
        <row r="1186">
          <cell r="B1186" t="str">
            <v>6159</v>
          </cell>
          <cell r="C1186">
            <v>354</v>
          </cell>
          <cell r="D1186" t="str">
            <v>CASE MANAGER</v>
          </cell>
          <cell r="E1186" t="str">
            <v>EXEMPT</v>
          </cell>
          <cell r="F1186" t="str">
            <v>S</v>
          </cell>
          <cell r="G1186">
            <v>190</v>
          </cell>
          <cell r="H1186">
            <v>1111</v>
          </cell>
          <cell r="I1186" t="str">
            <v>1417</v>
          </cell>
          <cell r="J1186" t="str">
            <v>190</v>
          </cell>
          <cell r="K1186" t="str">
            <v>1</v>
          </cell>
          <cell r="L1186" t="str">
            <v>5</v>
          </cell>
          <cell r="M1186" t="str">
            <v>Y</v>
          </cell>
          <cell r="N1186" t="str">
            <v/>
          </cell>
          <cell r="O1186" t="str">
            <v/>
          </cell>
          <cell r="P1186" t="str">
            <v>4</v>
          </cell>
          <cell r="Q1186" t="str">
            <v>MNTH</v>
          </cell>
          <cell r="R1186" t="str">
            <v>NONE</v>
          </cell>
        </row>
        <row r="1187">
          <cell r="B1187" t="str">
            <v>6160</v>
          </cell>
          <cell r="C1187">
            <v>324</v>
          </cell>
          <cell r="D1187" t="str">
            <v>BUDGET ANALYST, LEAD</v>
          </cell>
          <cell r="E1187" t="str">
            <v>EXEMPT</v>
          </cell>
          <cell r="F1187" t="str">
            <v>S</v>
          </cell>
          <cell r="G1187">
            <v>235</v>
          </cell>
          <cell r="H1187">
            <v>1111</v>
          </cell>
          <cell r="I1187" t="str">
            <v>1403</v>
          </cell>
          <cell r="J1187" t="str">
            <v>010</v>
          </cell>
          <cell r="K1187" t="str">
            <v>24</v>
          </cell>
          <cell r="L1187" t="str">
            <v>32</v>
          </cell>
          <cell r="M1187" t="str">
            <v>Y</v>
          </cell>
          <cell r="N1187" t="str">
            <v/>
          </cell>
          <cell r="O1187" t="str">
            <v/>
          </cell>
          <cell r="P1187" t="str">
            <v>4</v>
          </cell>
          <cell r="Q1187" t="str">
            <v>MNTH</v>
          </cell>
          <cell r="R1187" t="str">
            <v>NONE</v>
          </cell>
        </row>
        <row r="1188">
          <cell r="B1188" t="str">
            <v>6161</v>
          </cell>
          <cell r="C1188">
            <v>324</v>
          </cell>
          <cell r="D1188" t="str">
            <v>BUDGET ANALYST II</v>
          </cell>
          <cell r="E1188" t="str">
            <v>EXEMPT</v>
          </cell>
          <cell r="F1188" t="str">
            <v>S</v>
          </cell>
          <cell r="G1188">
            <v>232</v>
          </cell>
          <cell r="H1188">
            <v>1111</v>
          </cell>
          <cell r="I1188" t="str">
            <v>1403</v>
          </cell>
          <cell r="J1188" t="str">
            <v>010</v>
          </cell>
          <cell r="K1188" t="str">
            <v>21</v>
          </cell>
          <cell r="L1188" t="str">
            <v>28</v>
          </cell>
          <cell r="M1188" t="str">
            <v>Y</v>
          </cell>
          <cell r="N1188" t="str">
            <v/>
          </cell>
          <cell r="O1188" t="str">
            <v/>
          </cell>
          <cell r="P1188" t="str">
            <v>4</v>
          </cell>
          <cell r="Q1188" t="str">
            <v>MNTH</v>
          </cell>
          <cell r="R1188" t="str">
            <v>NONE</v>
          </cell>
        </row>
        <row r="1189">
          <cell r="B1189" t="str">
            <v>6162</v>
          </cell>
          <cell r="C1189">
            <v>324</v>
          </cell>
          <cell r="D1189" t="str">
            <v>PROJECT COORDINATOR, DPMS</v>
          </cell>
          <cell r="E1189" t="str">
            <v>EXEMPT</v>
          </cell>
          <cell r="F1189" t="str">
            <v>S</v>
          </cell>
          <cell r="G1189">
            <v>235</v>
          </cell>
          <cell r="H1189">
            <v>1111</v>
          </cell>
          <cell r="I1189" t="str">
            <v>0400R</v>
          </cell>
          <cell r="J1189" t="str">
            <v>010</v>
          </cell>
          <cell r="K1189" t="str">
            <v/>
          </cell>
          <cell r="L1189" t="str">
            <v/>
          </cell>
          <cell r="M1189" t="str">
            <v>Y</v>
          </cell>
          <cell r="N1189" t="str">
            <v/>
          </cell>
          <cell r="O1189" t="str">
            <v/>
          </cell>
          <cell r="P1189" t="str">
            <v>4</v>
          </cell>
          <cell r="Q1189" t="str">
            <v>MNTH</v>
          </cell>
          <cell r="R1189" t="str">
            <v>NONE</v>
          </cell>
        </row>
        <row r="1190">
          <cell r="B1190" t="str">
            <v>6163</v>
          </cell>
          <cell r="C1190">
            <v>346</v>
          </cell>
          <cell r="D1190" t="str">
            <v>DATA FACILITATOR</v>
          </cell>
          <cell r="E1190" t="str">
            <v>EXEMPT</v>
          </cell>
          <cell r="F1190" t="str">
            <v>S</v>
          </cell>
          <cell r="G1190">
            <v>190</v>
          </cell>
          <cell r="H1190">
            <v>1111</v>
          </cell>
          <cell r="I1190" t="str">
            <v>0400R</v>
          </cell>
          <cell r="J1190" t="str">
            <v>010</v>
          </cell>
          <cell r="K1190" t="str">
            <v/>
          </cell>
          <cell r="L1190" t="str">
            <v/>
          </cell>
          <cell r="M1190" t="str">
            <v>Y</v>
          </cell>
          <cell r="N1190" t="str">
            <v/>
          </cell>
          <cell r="O1190" t="str">
            <v/>
          </cell>
          <cell r="P1190" t="str">
            <v>4</v>
          </cell>
          <cell r="Q1190" t="str">
            <v>MNTH</v>
          </cell>
          <cell r="R1190" t="str">
            <v>NONE</v>
          </cell>
        </row>
        <row r="1191">
          <cell r="B1191" t="str">
            <v>6164</v>
          </cell>
          <cell r="C1191">
            <v>320</v>
          </cell>
          <cell r="D1191" t="str">
            <v>BUSINESS PROCESS COORD</v>
          </cell>
          <cell r="E1191" t="str">
            <v>EXEMPT</v>
          </cell>
          <cell r="F1191" t="str">
            <v>S</v>
          </cell>
          <cell r="G1191">
            <v>235</v>
          </cell>
          <cell r="H1191">
            <v>1111</v>
          </cell>
          <cell r="I1191" t="str">
            <v>0400R</v>
          </cell>
          <cell r="J1191" t="str">
            <v>010</v>
          </cell>
          <cell r="K1191" t="str">
            <v/>
          </cell>
          <cell r="L1191" t="str">
            <v/>
          </cell>
          <cell r="M1191" t="str">
            <v>Y</v>
          </cell>
          <cell r="N1191" t="str">
            <v/>
          </cell>
          <cell r="O1191" t="str">
            <v/>
          </cell>
          <cell r="P1191" t="str">
            <v>4</v>
          </cell>
          <cell r="Q1191" t="str">
            <v>MNTH</v>
          </cell>
          <cell r="R1191" t="str">
            <v>NONE</v>
          </cell>
        </row>
        <row r="1192">
          <cell r="B1192" t="str">
            <v>6165</v>
          </cell>
          <cell r="C1192">
            <v>320</v>
          </cell>
          <cell r="D1192" t="str">
            <v>ASSISTANT CONTROLLER</v>
          </cell>
          <cell r="E1192" t="str">
            <v>EXEMPT</v>
          </cell>
          <cell r="F1192" t="str">
            <v>S</v>
          </cell>
          <cell r="G1192">
            <v>235</v>
          </cell>
          <cell r="H1192">
            <v>1111</v>
          </cell>
          <cell r="I1192" t="str">
            <v>1403</v>
          </cell>
          <cell r="J1192" t="str">
            <v>010</v>
          </cell>
          <cell r="K1192" t="str">
            <v>18</v>
          </cell>
          <cell r="L1192" t="str">
            <v>25</v>
          </cell>
          <cell r="M1192" t="str">
            <v>Y</v>
          </cell>
          <cell r="N1192" t="str">
            <v/>
          </cell>
          <cell r="O1192" t="str">
            <v/>
          </cell>
          <cell r="P1192" t="str">
            <v>4</v>
          </cell>
          <cell r="Q1192" t="str">
            <v>MNTH</v>
          </cell>
          <cell r="R1192" t="str">
            <v>NONE</v>
          </cell>
        </row>
        <row r="1193">
          <cell r="B1193" t="str">
            <v>6166</v>
          </cell>
          <cell r="C1193">
            <v>107</v>
          </cell>
          <cell r="D1193" t="str">
            <v>ADMIN INTERN, HIGH</v>
          </cell>
          <cell r="E1193" t="str">
            <v>EXEMPT</v>
          </cell>
          <cell r="F1193" t="str">
            <v>S</v>
          </cell>
          <cell r="G1193">
            <v>233</v>
          </cell>
          <cell r="H1193">
            <v>0</v>
          </cell>
          <cell r="I1193" t="str">
            <v>0400R</v>
          </cell>
          <cell r="J1193" t="str">
            <v>010</v>
          </cell>
          <cell r="K1193" t="str">
            <v/>
          </cell>
          <cell r="L1193" t="str">
            <v/>
          </cell>
          <cell r="M1193" t="str">
            <v>Y</v>
          </cell>
          <cell r="N1193" t="str">
            <v/>
          </cell>
          <cell r="O1193" t="str">
            <v/>
          </cell>
          <cell r="P1193" t="str">
            <v>4</v>
          </cell>
          <cell r="Q1193" t="str">
            <v>MNTH</v>
          </cell>
          <cell r="R1193" t="str">
            <v>NONE</v>
          </cell>
        </row>
        <row r="1194">
          <cell r="B1194" t="str">
            <v>6167</v>
          </cell>
          <cell r="C1194">
            <v>107</v>
          </cell>
          <cell r="D1194" t="str">
            <v>ADMIN INTERN, MIDDLE</v>
          </cell>
          <cell r="E1194" t="str">
            <v>EXEMPT</v>
          </cell>
          <cell r="F1194" t="str">
            <v>S</v>
          </cell>
          <cell r="G1194">
            <v>223</v>
          </cell>
          <cell r="H1194">
            <v>0</v>
          </cell>
          <cell r="I1194" t="str">
            <v>0400R</v>
          </cell>
          <cell r="J1194" t="str">
            <v>010</v>
          </cell>
          <cell r="K1194" t="str">
            <v/>
          </cell>
          <cell r="L1194" t="str">
            <v/>
          </cell>
          <cell r="M1194" t="str">
            <v>Y</v>
          </cell>
          <cell r="N1194" t="str">
            <v/>
          </cell>
          <cell r="O1194" t="str">
            <v/>
          </cell>
          <cell r="P1194" t="str">
            <v>4</v>
          </cell>
          <cell r="Q1194" t="str">
            <v>MNTH</v>
          </cell>
          <cell r="R1194" t="str">
            <v>NONE</v>
          </cell>
        </row>
        <row r="1195">
          <cell r="B1195" t="str">
            <v>6167</v>
          </cell>
          <cell r="C1195">
            <v>107</v>
          </cell>
          <cell r="D1195" t="str">
            <v>ADMIN INTERN, MIDDLE (.50 FTE)</v>
          </cell>
          <cell r="E1195" t="str">
            <v>EXEMPT</v>
          </cell>
          <cell r="F1195" t="str">
            <v>S</v>
          </cell>
          <cell r="G1195">
            <v>223</v>
          </cell>
          <cell r="H1195">
            <v>1111</v>
          </cell>
          <cell r="I1195" t="str">
            <v>0400R</v>
          </cell>
          <cell r="J1195" t="str">
            <v>010</v>
          </cell>
          <cell r="K1195" t="str">
            <v/>
          </cell>
          <cell r="L1195" t="str">
            <v/>
          </cell>
          <cell r="M1195" t="str">
            <v>Y</v>
          </cell>
          <cell r="N1195" t="str">
            <v>JVAR500</v>
          </cell>
          <cell r="O1195" t="str">
            <v/>
          </cell>
          <cell r="P1195" t="str">
            <v>4</v>
          </cell>
          <cell r="Q1195" t="str">
            <v>MNTH</v>
          </cell>
          <cell r="R1195" t="str">
            <v>NONE</v>
          </cell>
        </row>
        <row r="1196">
          <cell r="B1196" t="str">
            <v>6168</v>
          </cell>
          <cell r="C1196">
            <v>107</v>
          </cell>
          <cell r="D1196" t="str">
            <v>ADMIN INTERN, ELEMENTARY</v>
          </cell>
          <cell r="E1196" t="str">
            <v>EXEMPT</v>
          </cell>
          <cell r="F1196" t="str">
            <v>S</v>
          </cell>
          <cell r="G1196">
            <v>207</v>
          </cell>
          <cell r="H1196">
            <v>0</v>
          </cell>
          <cell r="I1196" t="str">
            <v>0400R</v>
          </cell>
          <cell r="J1196" t="str">
            <v>010</v>
          </cell>
          <cell r="K1196" t="str">
            <v/>
          </cell>
          <cell r="L1196" t="str">
            <v/>
          </cell>
          <cell r="M1196" t="str">
            <v>Y</v>
          </cell>
          <cell r="N1196" t="str">
            <v/>
          </cell>
          <cell r="O1196" t="str">
            <v/>
          </cell>
          <cell r="P1196" t="str">
            <v>4</v>
          </cell>
          <cell r="Q1196" t="str">
            <v>MNTH</v>
          </cell>
          <cell r="R1196" t="str">
            <v>NONE</v>
          </cell>
        </row>
        <row r="1197">
          <cell r="B1197" t="str">
            <v>6169</v>
          </cell>
          <cell r="C1197">
            <v>324</v>
          </cell>
          <cell r="D1197" t="str">
            <v>PROJECT COORDINATOR</v>
          </cell>
          <cell r="E1197" t="str">
            <v>EXEMPT</v>
          </cell>
          <cell r="F1197" t="str">
            <v>S</v>
          </cell>
          <cell r="G1197">
            <v>184</v>
          </cell>
          <cell r="H1197">
            <v>1111</v>
          </cell>
          <cell r="I1197" t="str">
            <v>1501</v>
          </cell>
          <cell r="J1197" t="str">
            <v>020</v>
          </cell>
          <cell r="K1197" t="str">
            <v>20</v>
          </cell>
          <cell r="L1197" t="str">
            <v>37</v>
          </cell>
          <cell r="M1197" t="str">
            <v>Y</v>
          </cell>
          <cell r="N1197" t="str">
            <v/>
          </cell>
          <cell r="O1197" t="str">
            <v/>
          </cell>
          <cell r="P1197" t="str">
            <v>4</v>
          </cell>
          <cell r="Q1197" t="str">
            <v>MNTH</v>
          </cell>
          <cell r="R1197" t="str">
            <v>NONE</v>
          </cell>
        </row>
        <row r="1198">
          <cell r="B1198" t="str">
            <v>6169</v>
          </cell>
          <cell r="C1198">
            <v>324</v>
          </cell>
          <cell r="D1198" t="str">
            <v>PROJECT COORDINATOR (.50 FTE)</v>
          </cell>
          <cell r="E1198" t="str">
            <v>EXEMPT</v>
          </cell>
          <cell r="F1198" t="str">
            <v>S</v>
          </cell>
          <cell r="G1198">
            <v>184</v>
          </cell>
          <cell r="H1198">
            <v>1111</v>
          </cell>
          <cell r="I1198" t="str">
            <v>2501</v>
          </cell>
          <cell r="J1198" t="str">
            <v>020</v>
          </cell>
          <cell r="K1198" t="str">
            <v>20</v>
          </cell>
          <cell r="L1198" t="str">
            <v>37</v>
          </cell>
          <cell r="M1198" t="str">
            <v>Y</v>
          </cell>
          <cell r="N1198" t="str">
            <v>JVAR500</v>
          </cell>
          <cell r="O1198" t="str">
            <v/>
          </cell>
          <cell r="P1198" t="str">
            <v>4</v>
          </cell>
          <cell r="Q1198" t="str">
            <v>MNTH</v>
          </cell>
          <cell r="R1198" t="str">
            <v>NONE</v>
          </cell>
        </row>
        <row r="1199">
          <cell r="B1199" t="str">
            <v>6170</v>
          </cell>
          <cell r="C1199">
            <v>108</v>
          </cell>
          <cell r="D1199" t="str">
            <v>SUPV, ELEM ED/HEAD START</v>
          </cell>
          <cell r="E1199" t="str">
            <v>EXEMPT</v>
          </cell>
          <cell r="F1199" t="str">
            <v>S</v>
          </cell>
          <cell r="G1199">
            <v>235</v>
          </cell>
          <cell r="H1199">
            <v>1111</v>
          </cell>
          <cell r="I1199" t="str">
            <v>1170</v>
          </cell>
          <cell r="J1199" t="str">
            <v>010</v>
          </cell>
          <cell r="K1199" t="str">
            <v>1</v>
          </cell>
          <cell r="L1199" t="str">
            <v>25</v>
          </cell>
          <cell r="M1199" t="str">
            <v>Y</v>
          </cell>
          <cell r="N1199" t="str">
            <v/>
          </cell>
          <cell r="O1199" t="str">
            <v/>
          </cell>
          <cell r="P1199" t="str">
            <v>4</v>
          </cell>
          <cell r="Q1199" t="str">
            <v>MNTH</v>
          </cell>
          <cell r="R1199" t="str">
            <v>ADMN</v>
          </cell>
        </row>
        <row r="1200">
          <cell r="B1200" t="str">
            <v>6171</v>
          </cell>
          <cell r="C1200">
            <v>324</v>
          </cell>
          <cell r="D1200" t="str">
            <v>SUSTAINABILITY ANALYST</v>
          </cell>
          <cell r="E1200" t="str">
            <v>EXEMPT</v>
          </cell>
          <cell r="F1200" t="str">
            <v>S</v>
          </cell>
          <cell r="G1200">
            <v>235</v>
          </cell>
          <cell r="H1200">
            <v>1111</v>
          </cell>
          <cell r="I1200" t="str">
            <v>0400R</v>
          </cell>
          <cell r="J1200" t="str">
            <v>010</v>
          </cell>
          <cell r="K1200" t="str">
            <v/>
          </cell>
          <cell r="L1200" t="str">
            <v/>
          </cell>
          <cell r="M1200" t="str">
            <v>Y</v>
          </cell>
          <cell r="N1200" t="str">
            <v/>
          </cell>
          <cell r="O1200" t="str">
            <v/>
          </cell>
          <cell r="P1200" t="str">
            <v>4</v>
          </cell>
          <cell r="Q1200" t="str">
            <v>MNTH</v>
          </cell>
          <cell r="R1200" t="str">
            <v>NONE</v>
          </cell>
        </row>
        <row r="1201">
          <cell r="B1201" t="str">
            <v>6172</v>
          </cell>
          <cell r="C1201">
            <v>324</v>
          </cell>
          <cell r="D1201" t="str">
            <v>PROCESS ANALYST</v>
          </cell>
          <cell r="E1201" t="str">
            <v>EXEMPT</v>
          </cell>
          <cell r="F1201" t="str">
            <v>S</v>
          </cell>
          <cell r="G1201">
            <v>235</v>
          </cell>
          <cell r="H1201">
            <v>1111</v>
          </cell>
          <cell r="I1201" t="str">
            <v>0400R</v>
          </cell>
          <cell r="J1201" t="str">
            <v>010</v>
          </cell>
          <cell r="K1201" t="str">
            <v/>
          </cell>
          <cell r="L1201" t="str">
            <v/>
          </cell>
          <cell r="M1201" t="str">
            <v>Y</v>
          </cell>
          <cell r="N1201" t="str">
            <v/>
          </cell>
          <cell r="O1201" t="str">
            <v/>
          </cell>
          <cell r="P1201" t="str">
            <v>4</v>
          </cell>
          <cell r="Q1201" t="str">
            <v>MNTH</v>
          </cell>
          <cell r="R1201" t="str">
            <v>NONE</v>
          </cell>
        </row>
        <row r="1202">
          <cell r="B1202" t="str">
            <v>6173</v>
          </cell>
          <cell r="C1202">
            <v>354</v>
          </cell>
          <cell r="D1202" t="str">
            <v>STUDENT ASSIGN COORD</v>
          </cell>
          <cell r="E1202" t="str">
            <v>EXEMPT</v>
          </cell>
          <cell r="F1202" t="str">
            <v>S</v>
          </cell>
          <cell r="G1202">
            <v>235</v>
          </cell>
          <cell r="H1202">
            <v>1111</v>
          </cell>
          <cell r="I1202" t="str">
            <v>0400R</v>
          </cell>
          <cell r="J1202" t="str">
            <v>010</v>
          </cell>
          <cell r="K1202" t="str">
            <v/>
          </cell>
          <cell r="L1202" t="str">
            <v/>
          </cell>
          <cell r="M1202" t="str">
            <v>Y</v>
          </cell>
          <cell r="N1202" t="str">
            <v/>
          </cell>
          <cell r="O1202" t="str">
            <v/>
          </cell>
          <cell r="P1202" t="str">
            <v>4</v>
          </cell>
          <cell r="Q1202" t="str">
            <v>MNTH</v>
          </cell>
          <cell r="R1202" t="str">
            <v>NONE</v>
          </cell>
        </row>
        <row r="1203">
          <cell r="B1203" t="str">
            <v>6174</v>
          </cell>
          <cell r="C1203">
            <v>332</v>
          </cell>
          <cell r="D1203" t="str">
            <v>BUILDING ENGINEER</v>
          </cell>
          <cell r="E1203" t="str">
            <v>EXEMPT</v>
          </cell>
          <cell r="F1203" t="str">
            <v>S</v>
          </cell>
          <cell r="G1203">
            <v>245</v>
          </cell>
          <cell r="H1203">
            <v>1111</v>
          </cell>
          <cell r="I1203" t="str">
            <v>0400R</v>
          </cell>
          <cell r="J1203" t="str">
            <v>010</v>
          </cell>
          <cell r="K1203" t="str">
            <v/>
          </cell>
          <cell r="L1203" t="str">
            <v/>
          </cell>
          <cell r="M1203" t="str">
            <v>Y</v>
          </cell>
          <cell r="N1203" t="str">
            <v/>
          </cell>
          <cell r="O1203" t="str">
            <v/>
          </cell>
          <cell r="P1203" t="str">
            <v>4</v>
          </cell>
          <cell r="Q1203" t="str">
            <v>MNTH</v>
          </cell>
          <cell r="R1203" t="str">
            <v>NONE</v>
          </cell>
        </row>
        <row r="1204">
          <cell r="B1204" t="str">
            <v>6175</v>
          </cell>
          <cell r="C1204">
            <v>107</v>
          </cell>
          <cell r="D1204" t="str">
            <v>ADMIN INTERN</v>
          </cell>
          <cell r="E1204" t="str">
            <v>EXEMPT</v>
          </cell>
          <cell r="F1204" t="str">
            <v>S</v>
          </cell>
          <cell r="G1204">
            <v>200</v>
          </cell>
          <cell r="H1204">
            <v>1111</v>
          </cell>
          <cell r="I1204" t="str">
            <v>0400R</v>
          </cell>
          <cell r="J1204" t="str">
            <v>010</v>
          </cell>
          <cell r="K1204" t="str">
            <v/>
          </cell>
          <cell r="L1204" t="str">
            <v/>
          </cell>
          <cell r="M1204" t="str">
            <v>Y</v>
          </cell>
          <cell r="N1204" t="str">
            <v/>
          </cell>
          <cell r="O1204" t="str">
            <v/>
          </cell>
          <cell r="P1204" t="str">
            <v>4</v>
          </cell>
          <cell r="Q1204" t="str">
            <v>MNTH</v>
          </cell>
          <cell r="R1204" t="str">
            <v>NONE</v>
          </cell>
        </row>
        <row r="1205">
          <cell r="B1205" t="str">
            <v>6180</v>
          </cell>
          <cell r="C1205">
            <v>320</v>
          </cell>
          <cell r="D1205" t="str">
            <v>ACCOUNTANT, GENERAL I</v>
          </cell>
          <cell r="E1205" t="str">
            <v>EXEMPT</v>
          </cell>
          <cell r="F1205" t="str">
            <v>S</v>
          </cell>
          <cell r="G1205">
            <v>235</v>
          </cell>
          <cell r="H1205">
            <v>1111</v>
          </cell>
          <cell r="I1205" t="str">
            <v>1403</v>
          </cell>
          <cell r="J1205" t="str">
            <v>010</v>
          </cell>
          <cell r="K1205" t="str">
            <v>12</v>
          </cell>
          <cell r="L1205" t="str">
            <v>22</v>
          </cell>
          <cell r="M1205" t="str">
            <v>Y</v>
          </cell>
          <cell r="N1205" t="str">
            <v/>
          </cell>
          <cell r="O1205" t="str">
            <v/>
          </cell>
          <cell r="P1205" t="str">
            <v>4</v>
          </cell>
          <cell r="Q1205" t="str">
            <v>MNTH</v>
          </cell>
          <cell r="R1205" t="str">
            <v>NONE</v>
          </cell>
        </row>
        <row r="1206">
          <cell r="B1206" t="str">
            <v>6182</v>
          </cell>
          <cell r="C1206">
            <v>320</v>
          </cell>
          <cell r="D1206" t="str">
            <v>ACCOUNTANT, GENERAL II</v>
          </cell>
          <cell r="E1206" t="str">
            <v>EXEMPT</v>
          </cell>
          <cell r="F1206" t="str">
            <v>S</v>
          </cell>
          <cell r="G1206">
            <v>235</v>
          </cell>
          <cell r="H1206">
            <v>1111</v>
          </cell>
          <cell r="I1206" t="str">
            <v>1403</v>
          </cell>
          <cell r="J1206" t="str">
            <v>010</v>
          </cell>
          <cell r="K1206" t="str">
            <v>18</v>
          </cell>
          <cell r="L1206" t="str">
            <v>25</v>
          </cell>
          <cell r="M1206" t="str">
            <v>Y</v>
          </cell>
          <cell r="N1206" t="str">
            <v/>
          </cell>
          <cell r="O1206" t="str">
            <v/>
          </cell>
          <cell r="P1206" t="str">
            <v>4</v>
          </cell>
          <cell r="Q1206" t="str">
            <v>MNTH</v>
          </cell>
          <cell r="R1206" t="str">
            <v>NONE</v>
          </cell>
        </row>
        <row r="1207">
          <cell r="B1207" t="str">
            <v>6183</v>
          </cell>
          <cell r="C1207">
            <v>324</v>
          </cell>
          <cell r="D1207" t="str">
            <v>LLI COACH</v>
          </cell>
          <cell r="E1207" t="str">
            <v>EXEMPT</v>
          </cell>
          <cell r="F1207" t="str">
            <v>S</v>
          </cell>
          <cell r="G1207">
            <v>190</v>
          </cell>
          <cell r="H1207">
            <v>1111</v>
          </cell>
          <cell r="I1207" t="str">
            <v>0400R</v>
          </cell>
          <cell r="J1207" t="str">
            <v>010</v>
          </cell>
          <cell r="K1207" t="str">
            <v/>
          </cell>
          <cell r="L1207" t="str">
            <v/>
          </cell>
          <cell r="M1207" t="str">
            <v>Y</v>
          </cell>
          <cell r="N1207" t="str">
            <v/>
          </cell>
          <cell r="O1207" t="str">
            <v/>
          </cell>
          <cell r="P1207" t="str">
            <v>4</v>
          </cell>
          <cell r="Q1207" t="str">
            <v>MNTH</v>
          </cell>
          <cell r="R1207" t="str">
            <v>NONE</v>
          </cell>
        </row>
        <row r="1208">
          <cell r="B1208" t="str">
            <v>6184</v>
          </cell>
          <cell r="C1208">
            <v>320</v>
          </cell>
          <cell r="D1208" t="str">
            <v>ACCOUNTANT, GENERAL III</v>
          </cell>
          <cell r="E1208" t="str">
            <v>EXEMPT</v>
          </cell>
          <cell r="F1208" t="str">
            <v>S</v>
          </cell>
          <cell r="G1208">
            <v>235</v>
          </cell>
          <cell r="H1208">
            <v>1111</v>
          </cell>
          <cell r="I1208" t="str">
            <v>1403</v>
          </cell>
          <cell r="J1208" t="str">
            <v>010</v>
          </cell>
          <cell r="K1208" t="str">
            <v>20</v>
          </cell>
          <cell r="L1208" t="str">
            <v>27</v>
          </cell>
          <cell r="M1208" t="str">
            <v>Y</v>
          </cell>
          <cell r="N1208" t="str">
            <v/>
          </cell>
          <cell r="O1208" t="str">
            <v/>
          </cell>
          <cell r="P1208" t="str">
            <v>4</v>
          </cell>
          <cell r="Q1208" t="str">
            <v>MNTH</v>
          </cell>
          <cell r="R1208" t="str">
            <v>NONE</v>
          </cell>
        </row>
        <row r="1209">
          <cell r="B1209" t="str">
            <v>6185</v>
          </cell>
          <cell r="C1209">
            <v>324</v>
          </cell>
          <cell r="D1209" t="str">
            <v>INTERVENTION COORD</v>
          </cell>
          <cell r="E1209" t="str">
            <v>EXEMPT</v>
          </cell>
          <cell r="F1209" t="str">
            <v>S</v>
          </cell>
          <cell r="G1209">
            <v>190</v>
          </cell>
          <cell r="H1209">
            <v>1111</v>
          </cell>
          <cell r="I1209" t="str">
            <v>0400R</v>
          </cell>
          <cell r="J1209" t="str">
            <v>010</v>
          </cell>
          <cell r="K1209" t="str">
            <v/>
          </cell>
          <cell r="L1209" t="str">
            <v/>
          </cell>
          <cell r="M1209" t="str">
            <v>Y</v>
          </cell>
          <cell r="N1209" t="str">
            <v/>
          </cell>
          <cell r="O1209" t="str">
            <v/>
          </cell>
          <cell r="P1209" t="str">
            <v>4</v>
          </cell>
          <cell r="Q1209" t="str">
            <v>MNTH</v>
          </cell>
          <cell r="R1209" t="str">
            <v>NONE</v>
          </cell>
        </row>
        <row r="1210">
          <cell r="B1210" t="str">
            <v>6186</v>
          </cell>
          <cell r="C1210">
            <v>320</v>
          </cell>
          <cell r="D1210" t="str">
            <v>ACCOUNTANT, GENERAL LEAD</v>
          </cell>
          <cell r="E1210" t="str">
            <v>EXEMPT</v>
          </cell>
          <cell r="F1210" t="str">
            <v>S</v>
          </cell>
          <cell r="G1210">
            <v>235</v>
          </cell>
          <cell r="H1210">
            <v>1111</v>
          </cell>
          <cell r="I1210" t="str">
            <v>1403</v>
          </cell>
          <cell r="J1210" t="str">
            <v>010</v>
          </cell>
          <cell r="K1210" t="str">
            <v>24</v>
          </cell>
          <cell r="L1210" t="str">
            <v>32</v>
          </cell>
          <cell r="M1210" t="str">
            <v>Y</v>
          </cell>
          <cell r="N1210" t="str">
            <v/>
          </cell>
          <cell r="O1210" t="str">
            <v/>
          </cell>
          <cell r="P1210" t="str">
            <v>4</v>
          </cell>
          <cell r="Q1210" t="str">
            <v>MNTH</v>
          </cell>
          <cell r="R1210" t="str">
            <v>NONE</v>
          </cell>
        </row>
        <row r="1211">
          <cell r="B1211" t="str">
            <v>6190</v>
          </cell>
          <cell r="C1211">
            <v>324</v>
          </cell>
          <cell r="D1211" t="str">
            <v>SPECIALIST, GENL FUND BUDG I</v>
          </cell>
          <cell r="E1211" t="str">
            <v>EXEMPT</v>
          </cell>
          <cell r="F1211" t="str">
            <v>S</v>
          </cell>
          <cell r="G1211">
            <v>232</v>
          </cell>
          <cell r="H1211">
            <v>1111</v>
          </cell>
          <cell r="I1211" t="str">
            <v>1403</v>
          </cell>
          <cell r="J1211" t="str">
            <v>010</v>
          </cell>
          <cell r="K1211" t="str">
            <v>12</v>
          </cell>
          <cell r="L1211" t="str">
            <v>22</v>
          </cell>
          <cell r="M1211" t="str">
            <v>Y</v>
          </cell>
          <cell r="N1211" t="str">
            <v/>
          </cell>
          <cell r="O1211" t="str">
            <v/>
          </cell>
          <cell r="P1211" t="str">
            <v>4</v>
          </cell>
          <cell r="Q1211" t="str">
            <v>MNTH</v>
          </cell>
          <cell r="R1211" t="str">
            <v>NONE</v>
          </cell>
        </row>
        <row r="1212">
          <cell r="B1212" t="str">
            <v>6192</v>
          </cell>
          <cell r="C1212">
            <v>324</v>
          </cell>
          <cell r="D1212" t="str">
            <v>SPECIALIST, GENL FUND BUD II</v>
          </cell>
          <cell r="E1212" t="str">
            <v>EXEMPT</v>
          </cell>
          <cell r="F1212" t="str">
            <v>S</v>
          </cell>
          <cell r="G1212">
            <v>232</v>
          </cell>
          <cell r="H1212">
            <v>1111</v>
          </cell>
          <cell r="I1212" t="str">
            <v>1403</v>
          </cell>
          <cell r="J1212" t="str">
            <v>010</v>
          </cell>
          <cell r="K1212" t="str">
            <v>18</v>
          </cell>
          <cell r="L1212" t="str">
            <v>25</v>
          </cell>
          <cell r="M1212" t="str">
            <v>Y</v>
          </cell>
          <cell r="N1212" t="str">
            <v/>
          </cell>
          <cell r="O1212" t="str">
            <v/>
          </cell>
          <cell r="P1212" t="str">
            <v>4</v>
          </cell>
          <cell r="Q1212" t="str">
            <v>MNTH</v>
          </cell>
          <cell r="R1212" t="str">
            <v>NONE</v>
          </cell>
        </row>
        <row r="1213">
          <cell r="B1213" t="str">
            <v>6194</v>
          </cell>
          <cell r="C1213">
            <v>324</v>
          </cell>
          <cell r="D1213" t="str">
            <v>SPECIALIST, GENL FUND BUDG III</v>
          </cell>
          <cell r="E1213" t="str">
            <v>EXEMPT</v>
          </cell>
          <cell r="F1213" t="str">
            <v>S</v>
          </cell>
          <cell r="G1213">
            <v>232</v>
          </cell>
          <cell r="H1213">
            <v>1111</v>
          </cell>
          <cell r="I1213" t="str">
            <v>1403</v>
          </cell>
          <cell r="J1213" t="str">
            <v>010</v>
          </cell>
          <cell r="K1213" t="str">
            <v>20</v>
          </cell>
          <cell r="L1213" t="str">
            <v>27</v>
          </cell>
          <cell r="M1213" t="str">
            <v>Y</v>
          </cell>
          <cell r="N1213" t="str">
            <v/>
          </cell>
          <cell r="O1213" t="str">
            <v/>
          </cell>
          <cell r="P1213" t="str">
            <v>4</v>
          </cell>
          <cell r="Q1213" t="str">
            <v>MNTH</v>
          </cell>
          <cell r="R1213" t="str">
            <v>NONE</v>
          </cell>
        </row>
        <row r="1214">
          <cell r="B1214" t="str">
            <v>6196</v>
          </cell>
          <cell r="C1214">
            <v>324</v>
          </cell>
          <cell r="D1214" t="str">
            <v>SPECIALIST, GEN FD BUD LEAD</v>
          </cell>
          <cell r="E1214" t="str">
            <v>EXEMPT</v>
          </cell>
          <cell r="F1214" t="str">
            <v>S</v>
          </cell>
          <cell r="G1214">
            <v>232</v>
          </cell>
          <cell r="H1214">
            <v>1111</v>
          </cell>
          <cell r="I1214" t="str">
            <v>1403</v>
          </cell>
          <cell r="J1214" t="str">
            <v>010</v>
          </cell>
          <cell r="K1214" t="str">
            <v>24</v>
          </cell>
          <cell r="L1214" t="str">
            <v>32</v>
          </cell>
          <cell r="M1214" t="str">
            <v>Y</v>
          </cell>
          <cell r="N1214" t="str">
            <v/>
          </cell>
          <cell r="O1214" t="str">
            <v/>
          </cell>
          <cell r="P1214" t="str">
            <v>4</v>
          </cell>
          <cell r="Q1214" t="str">
            <v>MNTH</v>
          </cell>
          <cell r="R1214" t="str">
            <v>NONE</v>
          </cell>
        </row>
        <row r="1215">
          <cell r="B1215" t="str">
            <v>6201</v>
          </cell>
          <cell r="C1215">
            <v>345</v>
          </cell>
          <cell r="D1215" t="str">
            <v>OUTREACH SPECIALIST</v>
          </cell>
          <cell r="E1215" t="str">
            <v>EXEMPT</v>
          </cell>
          <cell r="F1215" t="str">
            <v>S</v>
          </cell>
          <cell r="G1215">
            <v>235</v>
          </cell>
          <cell r="H1215">
            <v>1111</v>
          </cell>
          <cell r="I1215" t="str">
            <v>0400R</v>
          </cell>
          <cell r="J1215" t="str">
            <v>010</v>
          </cell>
          <cell r="K1215" t="str">
            <v/>
          </cell>
          <cell r="L1215" t="str">
            <v/>
          </cell>
          <cell r="M1215" t="str">
            <v>Y</v>
          </cell>
          <cell r="N1215" t="str">
            <v/>
          </cell>
          <cell r="O1215" t="str">
            <v/>
          </cell>
          <cell r="P1215" t="str">
            <v>4</v>
          </cell>
          <cell r="Q1215" t="str">
            <v>MNTH</v>
          </cell>
          <cell r="R1215" t="str">
            <v>NONE</v>
          </cell>
        </row>
        <row r="1216">
          <cell r="B1216" t="str">
            <v>6202</v>
          </cell>
          <cell r="C1216">
            <v>335</v>
          </cell>
          <cell r="D1216" t="str">
            <v>CSR PD COORD</v>
          </cell>
          <cell r="E1216" t="str">
            <v>EXEMPT</v>
          </cell>
          <cell r="F1216" t="str">
            <v>S</v>
          </cell>
          <cell r="G1216">
            <v>220</v>
          </cell>
          <cell r="H1216">
            <v>1111</v>
          </cell>
          <cell r="I1216" t="str">
            <v>0400R</v>
          </cell>
          <cell r="J1216" t="str">
            <v>010</v>
          </cell>
          <cell r="K1216" t="str">
            <v/>
          </cell>
          <cell r="L1216" t="str">
            <v/>
          </cell>
          <cell r="M1216" t="str">
            <v>Y</v>
          </cell>
          <cell r="N1216" t="str">
            <v/>
          </cell>
          <cell r="O1216" t="str">
            <v/>
          </cell>
          <cell r="P1216" t="str">
            <v>4</v>
          </cell>
          <cell r="Q1216" t="str">
            <v>MNTH</v>
          </cell>
          <cell r="R1216" t="str">
            <v>NONE</v>
          </cell>
        </row>
        <row r="1217">
          <cell r="B1217" t="str">
            <v>6203</v>
          </cell>
          <cell r="C1217">
            <v>335</v>
          </cell>
          <cell r="D1217" t="str">
            <v>ELA ACADEMY COORD</v>
          </cell>
          <cell r="E1217" t="str">
            <v>EXEMPT</v>
          </cell>
          <cell r="F1217" t="str">
            <v>S</v>
          </cell>
          <cell r="G1217">
            <v>235</v>
          </cell>
          <cell r="H1217">
            <v>1111</v>
          </cell>
          <cell r="I1217" t="str">
            <v>0400R</v>
          </cell>
          <cell r="J1217" t="str">
            <v>010</v>
          </cell>
          <cell r="K1217" t="str">
            <v/>
          </cell>
          <cell r="L1217" t="str">
            <v/>
          </cell>
          <cell r="M1217" t="str">
            <v>Y</v>
          </cell>
          <cell r="N1217" t="str">
            <v/>
          </cell>
          <cell r="O1217" t="str">
            <v/>
          </cell>
          <cell r="P1217" t="str">
            <v>4</v>
          </cell>
          <cell r="Q1217" t="str">
            <v>MNTH</v>
          </cell>
          <cell r="R1217" t="str">
            <v>NONE</v>
          </cell>
        </row>
        <row r="1218">
          <cell r="B1218" t="str">
            <v>6204</v>
          </cell>
          <cell r="C1218">
            <v>324</v>
          </cell>
          <cell r="D1218" t="str">
            <v>REPORTING SPECIALIST</v>
          </cell>
          <cell r="E1218" t="str">
            <v>EXEMPT</v>
          </cell>
          <cell r="F1218" t="str">
            <v>S</v>
          </cell>
          <cell r="G1218">
            <v>235</v>
          </cell>
          <cell r="H1218">
            <v>1111</v>
          </cell>
          <cell r="I1218" t="str">
            <v>0400R</v>
          </cell>
          <cell r="J1218" t="str">
            <v>010</v>
          </cell>
          <cell r="K1218" t="str">
            <v/>
          </cell>
          <cell r="L1218" t="str">
            <v/>
          </cell>
          <cell r="M1218" t="str">
            <v>Y</v>
          </cell>
          <cell r="N1218" t="str">
            <v/>
          </cell>
          <cell r="O1218" t="str">
            <v/>
          </cell>
          <cell r="P1218" t="str">
            <v>4</v>
          </cell>
          <cell r="Q1218" t="str">
            <v>MNTH</v>
          </cell>
          <cell r="R1218" t="str">
            <v>NONE</v>
          </cell>
        </row>
        <row r="1219">
          <cell r="B1219" t="str">
            <v>6205</v>
          </cell>
          <cell r="C1219">
            <v>509</v>
          </cell>
          <cell r="D1219" t="str">
            <v>ENGAGEMENT CTR TECH COORD</v>
          </cell>
          <cell r="E1219" t="str">
            <v>NON-EXEMPT</v>
          </cell>
          <cell r="F1219" t="str">
            <v>H</v>
          </cell>
          <cell r="G1219">
            <v>235</v>
          </cell>
          <cell r="H1219">
            <v>1111</v>
          </cell>
          <cell r="I1219" t="str">
            <v>0680R</v>
          </cell>
          <cell r="J1219" t="str">
            <v>010</v>
          </cell>
          <cell r="K1219" t="str">
            <v/>
          </cell>
          <cell r="L1219" t="str">
            <v/>
          </cell>
          <cell r="M1219" t="str">
            <v>Y</v>
          </cell>
          <cell r="N1219" t="str">
            <v/>
          </cell>
          <cell r="O1219" t="str">
            <v/>
          </cell>
          <cell r="P1219" t="str">
            <v>4</v>
          </cell>
          <cell r="Q1219" t="str">
            <v>MNNE</v>
          </cell>
          <cell r="R1219" t="str">
            <v>NONE</v>
          </cell>
        </row>
        <row r="1220">
          <cell r="B1220" t="str">
            <v>6206</v>
          </cell>
          <cell r="C1220">
            <v>509</v>
          </cell>
          <cell r="D1220" t="str">
            <v>CREDIT RECOVERY TECH COORD</v>
          </cell>
          <cell r="E1220" t="str">
            <v>NON-EXEMPT</v>
          </cell>
          <cell r="F1220" t="str">
            <v>H</v>
          </cell>
          <cell r="G1220">
            <v>200</v>
          </cell>
          <cell r="H1220">
            <v>1111</v>
          </cell>
          <cell r="I1220" t="str">
            <v>0680R</v>
          </cell>
          <cell r="J1220" t="str">
            <v>010</v>
          </cell>
          <cell r="K1220" t="str">
            <v/>
          </cell>
          <cell r="L1220" t="str">
            <v/>
          </cell>
          <cell r="M1220" t="str">
            <v>Y</v>
          </cell>
          <cell r="N1220" t="str">
            <v/>
          </cell>
          <cell r="O1220" t="str">
            <v/>
          </cell>
          <cell r="P1220" t="str">
            <v>4</v>
          </cell>
          <cell r="Q1220" t="str">
            <v>MNNE</v>
          </cell>
          <cell r="R1220" t="str">
            <v>NONE</v>
          </cell>
        </row>
        <row r="1221">
          <cell r="B1221" t="str">
            <v>6207</v>
          </cell>
          <cell r="C1221">
            <v>509</v>
          </cell>
          <cell r="D1221" t="str">
            <v>CREDIT RECOVERY TECH COORD</v>
          </cell>
          <cell r="E1221" t="str">
            <v>NON-EXEMPT</v>
          </cell>
          <cell r="F1221" t="str">
            <v>H</v>
          </cell>
          <cell r="G1221">
            <v>235</v>
          </cell>
          <cell r="H1221">
            <v>1111</v>
          </cell>
          <cell r="I1221" t="str">
            <v>0680R</v>
          </cell>
          <cell r="J1221" t="str">
            <v>010</v>
          </cell>
          <cell r="K1221" t="str">
            <v/>
          </cell>
          <cell r="L1221" t="str">
            <v/>
          </cell>
          <cell r="M1221" t="str">
            <v>Y</v>
          </cell>
          <cell r="N1221" t="str">
            <v/>
          </cell>
          <cell r="O1221" t="str">
            <v/>
          </cell>
          <cell r="P1221" t="str">
            <v>4</v>
          </cell>
          <cell r="Q1221" t="str">
            <v>MNNE</v>
          </cell>
          <cell r="R1221" t="str">
            <v>NONE</v>
          </cell>
        </row>
        <row r="1222">
          <cell r="B1222" t="str">
            <v>6208</v>
          </cell>
          <cell r="C1222">
            <v>0</v>
          </cell>
          <cell r="D1222" t="str">
            <v>RECRUITER</v>
          </cell>
          <cell r="E1222" t="str">
            <v>EXEMPT</v>
          </cell>
          <cell r="F1222" t="str">
            <v>S</v>
          </cell>
          <cell r="G1222">
            <v>240</v>
          </cell>
          <cell r="H1222">
            <v>1111</v>
          </cell>
          <cell r="I1222" t="str">
            <v>1403</v>
          </cell>
          <cell r="J1222" t="str">
            <v>010</v>
          </cell>
          <cell r="K1222" t="str">
            <v>7</v>
          </cell>
          <cell r="L1222" t="str">
            <v>17</v>
          </cell>
          <cell r="M1222" t="str">
            <v>Y</v>
          </cell>
          <cell r="N1222" t="str">
            <v/>
          </cell>
          <cell r="O1222" t="str">
            <v/>
          </cell>
          <cell r="P1222" t="str">
            <v>4</v>
          </cell>
          <cell r="Q1222" t="str">
            <v>MNTH</v>
          </cell>
          <cell r="R1222" t="str">
            <v>NONE</v>
          </cell>
        </row>
        <row r="1223">
          <cell r="B1223" t="str">
            <v>6209</v>
          </cell>
          <cell r="C1223">
            <v>0</v>
          </cell>
          <cell r="D1223" t="str">
            <v>COORDINATOR, EXTENDED LEARNING</v>
          </cell>
          <cell r="E1223" t="str">
            <v>EXEMPT</v>
          </cell>
          <cell r="F1223" t="str">
            <v>S</v>
          </cell>
          <cell r="G1223">
            <v>240</v>
          </cell>
          <cell r="H1223">
            <v>1111</v>
          </cell>
          <cell r="I1223" t="str">
            <v>1403</v>
          </cell>
          <cell r="J1223" t="str">
            <v>020</v>
          </cell>
          <cell r="K1223" t="str">
            <v>1</v>
          </cell>
          <cell r="L1223" t="str">
            <v>14</v>
          </cell>
          <cell r="M1223" t="str">
            <v>Y</v>
          </cell>
          <cell r="N1223" t="str">
            <v/>
          </cell>
          <cell r="O1223" t="str">
            <v/>
          </cell>
          <cell r="P1223" t="str">
            <v>4</v>
          </cell>
          <cell r="Q1223" t="str">
            <v>MNTH</v>
          </cell>
          <cell r="R1223" t="str">
            <v>NONE</v>
          </cell>
        </row>
        <row r="1224">
          <cell r="B1224" t="str">
            <v>6210</v>
          </cell>
          <cell r="C1224">
            <v>107</v>
          </cell>
          <cell r="D1224" t="str">
            <v>COORDINATOR, EDUCATIONAL</v>
          </cell>
          <cell r="E1224" t="str">
            <v>EXEMPT</v>
          </cell>
          <cell r="F1224" t="str">
            <v>S</v>
          </cell>
          <cell r="G1224">
            <v>207</v>
          </cell>
          <cell r="H1224">
            <v>1111</v>
          </cell>
          <cell r="I1224" t="str">
            <v>0400R</v>
          </cell>
          <cell r="J1224" t="str">
            <v>010</v>
          </cell>
          <cell r="K1224" t="str">
            <v/>
          </cell>
          <cell r="L1224" t="str">
            <v/>
          </cell>
          <cell r="M1224" t="str">
            <v>Y</v>
          </cell>
          <cell r="N1224" t="str">
            <v/>
          </cell>
          <cell r="O1224" t="str">
            <v/>
          </cell>
          <cell r="P1224" t="str">
            <v>4</v>
          </cell>
          <cell r="Q1224" t="str">
            <v>MNTH</v>
          </cell>
          <cell r="R1224" t="str">
            <v>NONE</v>
          </cell>
        </row>
        <row r="1225">
          <cell r="B1225" t="str">
            <v>6211</v>
          </cell>
          <cell r="C1225">
            <v>0</v>
          </cell>
          <cell r="D1225" t="str">
            <v>COORDINATOR, HOURLY</v>
          </cell>
          <cell r="E1225" t="str">
            <v>NON-EXEMPT</v>
          </cell>
          <cell r="F1225" t="str">
            <v>H</v>
          </cell>
          <cell r="G1225">
            <v>0</v>
          </cell>
          <cell r="H1225">
            <v>1111</v>
          </cell>
          <cell r="I1225" t="str">
            <v>0690R</v>
          </cell>
          <cell r="J1225" t="str">
            <v>010</v>
          </cell>
          <cell r="K1225" t="str">
            <v/>
          </cell>
          <cell r="L1225" t="str">
            <v/>
          </cell>
          <cell r="M1225" t="str">
            <v>Y</v>
          </cell>
          <cell r="N1225" t="str">
            <v/>
          </cell>
          <cell r="O1225" t="str">
            <v/>
          </cell>
          <cell r="P1225" t="str">
            <v>4</v>
          </cell>
          <cell r="Q1225" t="str">
            <v>MPHP</v>
          </cell>
          <cell r="R1225" t="str">
            <v>NONE</v>
          </cell>
        </row>
        <row r="1226">
          <cell r="B1226" t="str">
            <v>6212</v>
          </cell>
          <cell r="C1226">
            <v>335</v>
          </cell>
          <cell r="D1226" t="str">
            <v>COORDINATOR, MULTILINGUAL</v>
          </cell>
          <cell r="E1226" t="str">
            <v>EXEMPT</v>
          </cell>
          <cell r="F1226" t="str">
            <v>S</v>
          </cell>
          <cell r="G1226">
            <v>235</v>
          </cell>
          <cell r="H1226">
            <v>1111</v>
          </cell>
          <cell r="I1226" t="str">
            <v>0400R</v>
          </cell>
          <cell r="J1226" t="str">
            <v>010</v>
          </cell>
          <cell r="K1226" t="str">
            <v/>
          </cell>
          <cell r="L1226" t="str">
            <v/>
          </cell>
          <cell r="M1226" t="str">
            <v>Y</v>
          </cell>
          <cell r="N1226" t="str">
            <v/>
          </cell>
          <cell r="O1226" t="str">
            <v/>
          </cell>
          <cell r="P1226" t="str">
            <v>4</v>
          </cell>
          <cell r="Q1226" t="str">
            <v>MNTH</v>
          </cell>
          <cell r="R1226" t="str">
            <v>NONE</v>
          </cell>
        </row>
        <row r="1227">
          <cell r="B1227" t="str">
            <v>6213</v>
          </cell>
          <cell r="C1227">
            <v>211</v>
          </cell>
          <cell r="D1227" t="str">
            <v>SPECIALIST, COPE</v>
          </cell>
          <cell r="E1227" t="str">
            <v>NON-EXEMPT</v>
          </cell>
          <cell r="F1227" t="str">
            <v>H</v>
          </cell>
          <cell r="G1227">
            <v>200</v>
          </cell>
          <cell r="H1227">
            <v>1111</v>
          </cell>
          <cell r="I1227" t="str">
            <v>0407</v>
          </cell>
          <cell r="J1227" t="str">
            <v>200</v>
          </cell>
          <cell r="K1227" t="str">
            <v>21</v>
          </cell>
          <cell r="L1227" t="str">
            <v>26</v>
          </cell>
          <cell r="M1227" t="str">
            <v>Y</v>
          </cell>
          <cell r="N1227" t="str">
            <v/>
          </cell>
          <cell r="O1227" t="str">
            <v/>
          </cell>
          <cell r="P1227" t="str">
            <v>4</v>
          </cell>
          <cell r="Q1227" t="str">
            <v>MNNE</v>
          </cell>
          <cell r="R1227" t="str">
            <v>NONE</v>
          </cell>
        </row>
        <row r="1228">
          <cell r="B1228" t="str">
            <v>6214</v>
          </cell>
          <cell r="C1228">
            <v>324</v>
          </cell>
          <cell r="D1228" t="str">
            <v>SPECIALIST, COST FUND</v>
          </cell>
          <cell r="E1228" t="str">
            <v>NON-EXEMPT</v>
          </cell>
          <cell r="F1228" t="str">
            <v>H</v>
          </cell>
          <cell r="G1228">
            <v>237</v>
          </cell>
          <cell r="H1228">
            <v>1111</v>
          </cell>
          <cell r="I1228" t="str">
            <v>0403</v>
          </cell>
          <cell r="J1228" t="str">
            <v>240</v>
          </cell>
          <cell r="K1228" t="str">
            <v>18</v>
          </cell>
          <cell r="L1228" t="str">
            <v>26</v>
          </cell>
          <cell r="M1228" t="str">
            <v>Y</v>
          </cell>
          <cell r="N1228" t="str">
            <v/>
          </cell>
          <cell r="O1228" t="str">
            <v/>
          </cell>
          <cell r="P1228" t="str">
            <v>4</v>
          </cell>
          <cell r="Q1228" t="str">
            <v>MNNE</v>
          </cell>
          <cell r="R1228" t="str">
            <v>NONE</v>
          </cell>
        </row>
        <row r="1229">
          <cell r="B1229" t="str">
            <v>6215</v>
          </cell>
          <cell r="C1229">
            <v>0</v>
          </cell>
          <cell r="D1229" t="str">
            <v>SPECIALIST, EXTENDED LEARNING</v>
          </cell>
          <cell r="E1229" t="str">
            <v>EXEMPT</v>
          </cell>
          <cell r="F1229" t="str">
            <v>S</v>
          </cell>
          <cell r="G1229">
            <v>240</v>
          </cell>
          <cell r="H1229">
            <v>1111</v>
          </cell>
          <cell r="I1229" t="str">
            <v>1403</v>
          </cell>
          <cell r="J1229" t="str">
            <v>010</v>
          </cell>
          <cell r="K1229" t="str">
            <v>1</v>
          </cell>
          <cell r="L1229" t="str">
            <v>16</v>
          </cell>
          <cell r="M1229" t="str">
            <v>Y</v>
          </cell>
          <cell r="N1229" t="str">
            <v/>
          </cell>
          <cell r="O1229" t="str">
            <v/>
          </cell>
          <cell r="P1229" t="str">
            <v>4</v>
          </cell>
          <cell r="Q1229" t="str">
            <v>MNTH</v>
          </cell>
          <cell r="R1229" t="str">
            <v>NONE</v>
          </cell>
        </row>
        <row r="1230">
          <cell r="B1230" t="str">
            <v>6216</v>
          </cell>
          <cell r="C1230">
            <v>212</v>
          </cell>
          <cell r="D1230" t="str">
            <v>CURRICULUM WRITER/EDITOR</v>
          </cell>
          <cell r="E1230" t="str">
            <v>EXEMPT</v>
          </cell>
          <cell r="F1230" t="str">
            <v>S</v>
          </cell>
          <cell r="G1230">
            <v>232</v>
          </cell>
          <cell r="H1230">
            <v>1111</v>
          </cell>
          <cell r="I1230" t="str">
            <v>1403</v>
          </cell>
          <cell r="J1230" t="str">
            <v>010</v>
          </cell>
          <cell r="K1230" t="str">
            <v>4</v>
          </cell>
          <cell r="L1230" t="str">
            <v>8</v>
          </cell>
          <cell r="M1230" t="str">
            <v>Y</v>
          </cell>
          <cell r="N1230" t="str">
            <v/>
          </cell>
          <cell r="O1230" t="str">
            <v/>
          </cell>
          <cell r="P1230" t="str">
            <v>4</v>
          </cell>
          <cell r="Q1230" t="str">
            <v>MNTH</v>
          </cell>
          <cell r="R1230" t="str">
            <v>NONE</v>
          </cell>
        </row>
        <row r="1231">
          <cell r="B1231" t="str">
            <v>6217</v>
          </cell>
          <cell r="C1231">
            <v>324</v>
          </cell>
          <cell r="D1231" t="str">
            <v>BUDGET ANALYST</v>
          </cell>
          <cell r="E1231" t="str">
            <v>EXEMPT</v>
          </cell>
          <cell r="F1231" t="str">
            <v>S</v>
          </cell>
          <cell r="G1231">
            <v>235</v>
          </cell>
          <cell r="H1231">
            <v>1111</v>
          </cell>
          <cell r="I1231" t="str">
            <v>0400R</v>
          </cell>
          <cell r="J1231" t="str">
            <v>010</v>
          </cell>
          <cell r="K1231" t="str">
            <v/>
          </cell>
          <cell r="L1231" t="str">
            <v/>
          </cell>
          <cell r="M1231" t="str">
            <v>Y</v>
          </cell>
          <cell r="N1231" t="str">
            <v/>
          </cell>
          <cell r="O1231" t="str">
            <v/>
          </cell>
          <cell r="P1231" t="str">
            <v>4</v>
          </cell>
          <cell r="Q1231" t="str">
            <v>MNTH</v>
          </cell>
          <cell r="R1231" t="str">
            <v>NONE</v>
          </cell>
        </row>
        <row r="1232">
          <cell r="B1232" t="str">
            <v>6219</v>
          </cell>
          <cell r="C1232">
            <v>505</v>
          </cell>
          <cell r="D1232" t="str">
            <v>OFFSET/DIGITAL DUP OPER</v>
          </cell>
          <cell r="E1232" t="str">
            <v>NON-EXEMPT</v>
          </cell>
          <cell r="F1232" t="str">
            <v>H</v>
          </cell>
          <cell r="G1232">
            <v>242</v>
          </cell>
          <cell r="H1232">
            <v>1111</v>
          </cell>
          <cell r="I1232" t="str">
            <v>0401</v>
          </cell>
          <cell r="J1232" t="str">
            <v>245</v>
          </cell>
          <cell r="K1232" t="str">
            <v>10</v>
          </cell>
          <cell r="L1232" t="str">
            <v>24</v>
          </cell>
          <cell r="M1232" t="str">
            <v>Y</v>
          </cell>
          <cell r="N1232" t="str">
            <v/>
          </cell>
          <cell r="O1232" t="str">
            <v/>
          </cell>
          <cell r="P1232" t="str">
            <v>4</v>
          </cell>
          <cell r="Q1232" t="str">
            <v>MNNE</v>
          </cell>
          <cell r="R1232" t="str">
            <v>NONE</v>
          </cell>
        </row>
        <row r="1233">
          <cell r="B1233" t="str">
            <v>6220</v>
          </cell>
          <cell r="C1233">
            <v>324</v>
          </cell>
          <cell r="D1233" t="str">
            <v>ECE DATA SPECIALIST</v>
          </cell>
          <cell r="E1233" t="str">
            <v>NON-EXEMPT</v>
          </cell>
          <cell r="F1233" t="str">
            <v>H</v>
          </cell>
          <cell r="G1233">
            <v>235</v>
          </cell>
          <cell r="H1233">
            <v>1111</v>
          </cell>
          <cell r="I1233" t="str">
            <v>0411</v>
          </cell>
          <cell r="J1233" t="str">
            <v>235</v>
          </cell>
          <cell r="K1233" t="str">
            <v>1</v>
          </cell>
          <cell r="L1233" t="str">
            <v>15</v>
          </cell>
          <cell r="M1233" t="str">
            <v>Y</v>
          </cell>
          <cell r="N1233" t="str">
            <v/>
          </cell>
          <cell r="O1233" t="str">
            <v/>
          </cell>
          <cell r="P1233" t="str">
            <v>4</v>
          </cell>
          <cell r="Q1233" t="str">
            <v>MNNE</v>
          </cell>
          <cell r="R1233" t="str">
            <v>NONE</v>
          </cell>
        </row>
        <row r="1234">
          <cell r="B1234" t="str">
            <v>6221</v>
          </cell>
          <cell r="C1234">
            <v>505</v>
          </cell>
          <cell r="D1234" t="str">
            <v>SPECIALIST I, DIGITAL DUP</v>
          </cell>
          <cell r="E1234" t="str">
            <v>NON-EXEMPT</v>
          </cell>
          <cell r="F1234" t="str">
            <v>H</v>
          </cell>
          <cell r="G1234">
            <v>245</v>
          </cell>
          <cell r="H1234">
            <v>1111</v>
          </cell>
          <cell r="I1234" t="str">
            <v>0401</v>
          </cell>
          <cell r="J1234" t="str">
            <v>245</v>
          </cell>
          <cell r="K1234" t="str">
            <v>1</v>
          </cell>
          <cell r="L1234" t="str">
            <v>12</v>
          </cell>
          <cell r="M1234" t="str">
            <v>Y</v>
          </cell>
          <cell r="N1234" t="str">
            <v/>
          </cell>
          <cell r="O1234" t="str">
            <v/>
          </cell>
          <cell r="P1234" t="str">
            <v>4</v>
          </cell>
          <cell r="Q1234" t="str">
            <v>MNNE</v>
          </cell>
          <cell r="R1234" t="str">
            <v>NONE</v>
          </cell>
        </row>
        <row r="1235">
          <cell r="B1235" t="str">
            <v>6223</v>
          </cell>
          <cell r="C1235">
            <v>505</v>
          </cell>
          <cell r="D1235" t="str">
            <v>SPECIALIST II, DIGITAL DUP</v>
          </cell>
          <cell r="E1235" t="str">
            <v>NON-EXEMPT</v>
          </cell>
          <cell r="F1235" t="str">
            <v>H</v>
          </cell>
          <cell r="G1235">
            <v>242</v>
          </cell>
          <cell r="H1235">
            <v>1111</v>
          </cell>
          <cell r="I1235" t="str">
            <v>0401</v>
          </cell>
          <cell r="J1235" t="str">
            <v>245</v>
          </cell>
          <cell r="K1235" t="str">
            <v>10</v>
          </cell>
          <cell r="L1235" t="str">
            <v>22</v>
          </cell>
          <cell r="M1235" t="str">
            <v>Y</v>
          </cell>
          <cell r="N1235" t="str">
            <v/>
          </cell>
          <cell r="O1235" t="str">
            <v/>
          </cell>
          <cell r="P1235" t="str">
            <v>4</v>
          </cell>
          <cell r="Q1235" t="str">
            <v>MNNE</v>
          </cell>
          <cell r="R1235" t="str">
            <v>NONE</v>
          </cell>
        </row>
        <row r="1236">
          <cell r="B1236" t="str">
            <v>6224</v>
          </cell>
          <cell r="C1236">
            <v>324</v>
          </cell>
          <cell r="D1236" t="str">
            <v>ECE LEAD DATA SPECIALIST</v>
          </cell>
          <cell r="E1236" t="str">
            <v>EXEMPT</v>
          </cell>
          <cell r="F1236" t="str">
            <v>S</v>
          </cell>
          <cell r="G1236">
            <v>235</v>
          </cell>
          <cell r="H1236">
            <v>1111</v>
          </cell>
          <cell r="I1236" t="str">
            <v>0400R</v>
          </cell>
          <cell r="J1236" t="str">
            <v>010</v>
          </cell>
          <cell r="K1236" t="str">
            <v/>
          </cell>
          <cell r="L1236" t="str">
            <v/>
          </cell>
          <cell r="M1236" t="str">
            <v>Y</v>
          </cell>
          <cell r="N1236" t="str">
            <v/>
          </cell>
          <cell r="O1236" t="str">
            <v/>
          </cell>
          <cell r="P1236" t="str">
            <v>4</v>
          </cell>
          <cell r="Q1236" t="str">
            <v>MNTH</v>
          </cell>
          <cell r="R1236" t="str">
            <v>NONE</v>
          </cell>
        </row>
        <row r="1237">
          <cell r="B1237" t="str">
            <v>6225</v>
          </cell>
          <cell r="C1237">
            <v>505</v>
          </cell>
          <cell r="D1237" t="str">
            <v>SPECIALIST III,DIGITAL DUP</v>
          </cell>
          <cell r="E1237" t="str">
            <v>NON-EXEMPT</v>
          </cell>
          <cell r="F1237" t="str">
            <v>H</v>
          </cell>
          <cell r="G1237">
            <v>242</v>
          </cell>
          <cell r="H1237">
            <v>1111</v>
          </cell>
          <cell r="I1237" t="str">
            <v>0401</v>
          </cell>
          <cell r="J1237" t="str">
            <v>245</v>
          </cell>
          <cell r="K1237" t="str">
            <v>20</v>
          </cell>
          <cell r="L1237" t="str">
            <v>32</v>
          </cell>
          <cell r="M1237" t="str">
            <v>Y</v>
          </cell>
          <cell r="N1237" t="str">
            <v/>
          </cell>
          <cell r="O1237" t="str">
            <v/>
          </cell>
          <cell r="P1237" t="str">
            <v>4</v>
          </cell>
          <cell r="Q1237" t="str">
            <v>MNNE</v>
          </cell>
          <cell r="R1237" t="str">
            <v>NONE</v>
          </cell>
        </row>
        <row r="1238">
          <cell r="B1238" t="str">
            <v>6226</v>
          </cell>
          <cell r="C1238">
            <v>382</v>
          </cell>
          <cell r="D1238" t="str">
            <v>SCHOOL PC APPS SPECIALIST 220</v>
          </cell>
          <cell r="E1238" t="str">
            <v>EXEMPT</v>
          </cell>
          <cell r="F1238" t="str">
            <v>S</v>
          </cell>
          <cell r="G1238">
            <v>220</v>
          </cell>
          <cell r="H1238">
            <v>1111</v>
          </cell>
          <cell r="I1238" t="str">
            <v>1417</v>
          </cell>
          <cell r="J1238" t="str">
            <v>220</v>
          </cell>
          <cell r="K1238" t="str">
            <v>1</v>
          </cell>
          <cell r="L1238" t="str">
            <v>14</v>
          </cell>
          <cell r="M1238" t="str">
            <v>Y</v>
          </cell>
          <cell r="N1238" t="str">
            <v/>
          </cell>
          <cell r="O1238" t="str">
            <v/>
          </cell>
          <cell r="P1238" t="str">
            <v>4</v>
          </cell>
          <cell r="Q1238" t="str">
            <v>MNTH</v>
          </cell>
          <cell r="R1238" t="str">
            <v>NONE</v>
          </cell>
        </row>
        <row r="1239">
          <cell r="B1239" t="str">
            <v>6227</v>
          </cell>
          <cell r="C1239">
            <v>333</v>
          </cell>
          <cell r="D1239" t="str">
            <v>SAFETY SPECIALIST</v>
          </cell>
          <cell r="E1239" t="str">
            <v>EXEMPT</v>
          </cell>
          <cell r="F1239" t="str">
            <v>S</v>
          </cell>
          <cell r="G1239">
            <v>235</v>
          </cell>
          <cell r="H1239">
            <v>1111</v>
          </cell>
          <cell r="I1239" t="str">
            <v>0400R</v>
          </cell>
          <cell r="J1239" t="str">
            <v>010</v>
          </cell>
          <cell r="K1239" t="str">
            <v/>
          </cell>
          <cell r="L1239" t="str">
            <v/>
          </cell>
          <cell r="M1239" t="str">
            <v>Y</v>
          </cell>
          <cell r="N1239" t="str">
            <v/>
          </cell>
          <cell r="O1239" t="str">
            <v/>
          </cell>
          <cell r="P1239" t="str">
            <v>4</v>
          </cell>
          <cell r="Q1239" t="str">
            <v>MNTH</v>
          </cell>
          <cell r="R1239" t="str">
            <v>NONE</v>
          </cell>
        </row>
        <row r="1240">
          <cell r="B1240" t="str">
            <v>6228</v>
          </cell>
          <cell r="C1240">
            <v>324</v>
          </cell>
          <cell r="D1240" t="str">
            <v>APPLICATION PROCESSING REP</v>
          </cell>
          <cell r="E1240" t="str">
            <v>EXEMPT</v>
          </cell>
          <cell r="F1240" t="str">
            <v>S</v>
          </cell>
          <cell r="G1240">
            <v>200</v>
          </cell>
          <cell r="H1240">
            <v>1111</v>
          </cell>
          <cell r="I1240" t="str">
            <v>0400R</v>
          </cell>
          <cell r="J1240" t="str">
            <v>020</v>
          </cell>
          <cell r="K1240" t="str">
            <v/>
          </cell>
          <cell r="L1240" t="str">
            <v/>
          </cell>
          <cell r="M1240" t="str">
            <v>Y</v>
          </cell>
          <cell r="N1240" t="str">
            <v/>
          </cell>
          <cell r="O1240" t="str">
            <v/>
          </cell>
          <cell r="P1240" t="str">
            <v>4</v>
          </cell>
          <cell r="Q1240" t="str">
            <v>MNTH</v>
          </cell>
          <cell r="R1240" t="str">
            <v>NONE</v>
          </cell>
        </row>
        <row r="1241">
          <cell r="B1241" t="str">
            <v>6229</v>
          </cell>
          <cell r="C1241">
            <v>324</v>
          </cell>
          <cell r="D1241" t="str">
            <v>EARLY ED PROCESSING LEAD</v>
          </cell>
          <cell r="E1241" t="str">
            <v>EXEMPT</v>
          </cell>
          <cell r="F1241" t="str">
            <v>S</v>
          </cell>
          <cell r="G1241">
            <v>235</v>
          </cell>
          <cell r="H1241">
            <v>1111</v>
          </cell>
          <cell r="I1241" t="str">
            <v>0400R</v>
          </cell>
          <cell r="J1241" t="str">
            <v>020</v>
          </cell>
          <cell r="K1241" t="str">
            <v/>
          </cell>
          <cell r="L1241" t="str">
            <v/>
          </cell>
          <cell r="M1241" t="str">
            <v>Y</v>
          </cell>
          <cell r="N1241" t="str">
            <v/>
          </cell>
          <cell r="O1241" t="str">
            <v/>
          </cell>
          <cell r="P1241" t="str">
            <v>4</v>
          </cell>
          <cell r="Q1241" t="str">
            <v>MNTH</v>
          </cell>
          <cell r="R1241" t="str">
            <v>NONE</v>
          </cell>
        </row>
        <row r="1242">
          <cell r="B1242" t="str">
            <v>6230</v>
          </cell>
          <cell r="C1242">
            <v>382</v>
          </cell>
          <cell r="D1242" t="str">
            <v>SPECIALIST I, EDUC TECH</v>
          </cell>
          <cell r="E1242" t="str">
            <v>NON-EXEMPT</v>
          </cell>
          <cell r="F1242" t="str">
            <v>H</v>
          </cell>
          <cell r="G1242">
            <v>212</v>
          </cell>
          <cell r="H1242">
            <v>1111</v>
          </cell>
          <cell r="I1242" t="str">
            <v>0501</v>
          </cell>
          <cell r="J1242" t="str">
            <v>212</v>
          </cell>
          <cell r="K1242" t="str">
            <v>3</v>
          </cell>
          <cell r="L1242" t="str">
            <v>13</v>
          </cell>
          <cell r="M1242" t="str">
            <v>Y</v>
          </cell>
          <cell r="N1242" t="str">
            <v/>
          </cell>
          <cell r="O1242" t="str">
            <v/>
          </cell>
          <cell r="P1242" t="str">
            <v>4</v>
          </cell>
          <cell r="Q1242" t="str">
            <v>MNNE</v>
          </cell>
          <cell r="R1242" t="str">
            <v>NONE</v>
          </cell>
        </row>
        <row r="1243">
          <cell r="B1243" t="str">
            <v>6231</v>
          </cell>
          <cell r="C1243">
            <v>382</v>
          </cell>
          <cell r="D1243" t="str">
            <v>SPECIALIST II, EDUC TECH</v>
          </cell>
          <cell r="E1243" t="str">
            <v>NON-EXEMPT</v>
          </cell>
          <cell r="F1243" t="str">
            <v>H</v>
          </cell>
          <cell r="G1243">
            <v>212</v>
          </cell>
          <cell r="H1243">
            <v>1111</v>
          </cell>
          <cell r="I1243" t="str">
            <v>0501</v>
          </cell>
          <cell r="J1243" t="str">
            <v>212</v>
          </cell>
          <cell r="K1243" t="str">
            <v>10</v>
          </cell>
          <cell r="L1243" t="str">
            <v>22</v>
          </cell>
          <cell r="M1243" t="str">
            <v>Y</v>
          </cell>
          <cell r="N1243" t="str">
            <v/>
          </cell>
          <cell r="O1243" t="str">
            <v/>
          </cell>
          <cell r="P1243" t="str">
            <v>4</v>
          </cell>
          <cell r="Q1243" t="str">
            <v>MNNE</v>
          </cell>
          <cell r="R1243" t="str">
            <v>NONE</v>
          </cell>
        </row>
        <row r="1244">
          <cell r="B1244" t="str">
            <v>6232</v>
          </cell>
          <cell r="C1244">
            <v>324</v>
          </cell>
          <cell r="D1244" t="str">
            <v>EARLY ED PROCESSOR</v>
          </cell>
          <cell r="E1244" t="str">
            <v>NON-EXEMPT</v>
          </cell>
          <cell r="F1244" t="str">
            <v>H</v>
          </cell>
          <cell r="G1244">
            <v>200</v>
          </cell>
          <cell r="H1244">
            <v>1111</v>
          </cell>
          <cell r="I1244" t="str">
            <v>0680R</v>
          </cell>
          <cell r="J1244" t="str">
            <v>010</v>
          </cell>
          <cell r="K1244" t="str">
            <v/>
          </cell>
          <cell r="L1244" t="str">
            <v/>
          </cell>
          <cell r="M1244" t="str">
            <v>Y</v>
          </cell>
          <cell r="N1244" t="str">
            <v/>
          </cell>
          <cell r="O1244" t="str">
            <v/>
          </cell>
          <cell r="P1244" t="str">
            <v>4</v>
          </cell>
          <cell r="Q1244" t="str">
            <v>MNNE</v>
          </cell>
          <cell r="R1244" t="str">
            <v>NONE</v>
          </cell>
        </row>
        <row r="1245">
          <cell r="B1245" t="str">
            <v>6233</v>
          </cell>
          <cell r="C1245">
            <v>351</v>
          </cell>
          <cell r="D1245" t="str">
            <v>AMERICORPS PROG ASSISTANT</v>
          </cell>
          <cell r="E1245" t="str">
            <v>EXEMPT</v>
          </cell>
          <cell r="F1245" t="str">
            <v>S</v>
          </cell>
          <cell r="G1245">
            <v>235</v>
          </cell>
          <cell r="H1245">
            <v>1111</v>
          </cell>
          <cell r="I1245" t="str">
            <v>0400R</v>
          </cell>
          <cell r="J1245" t="str">
            <v>010</v>
          </cell>
          <cell r="K1245" t="str">
            <v/>
          </cell>
          <cell r="L1245" t="str">
            <v/>
          </cell>
          <cell r="M1245" t="str">
            <v>Y</v>
          </cell>
          <cell r="N1245" t="str">
            <v/>
          </cell>
          <cell r="O1245" t="str">
            <v/>
          </cell>
          <cell r="P1245" t="str">
            <v>4</v>
          </cell>
          <cell r="Q1245" t="str">
            <v>MNTH</v>
          </cell>
          <cell r="R1245" t="str">
            <v>NONE</v>
          </cell>
        </row>
        <row r="1246">
          <cell r="B1246" t="str">
            <v>6240</v>
          </cell>
          <cell r="C1246">
            <v>346</v>
          </cell>
          <cell r="D1246" t="str">
            <v>EDUCATIONAL FORMS DESIGNER</v>
          </cell>
          <cell r="E1246" t="str">
            <v>NON-EXEMPT</v>
          </cell>
          <cell r="F1246" t="str">
            <v>H</v>
          </cell>
          <cell r="G1246">
            <v>232</v>
          </cell>
          <cell r="H1246">
            <v>1111</v>
          </cell>
          <cell r="I1246" t="str">
            <v>0405</v>
          </cell>
          <cell r="J1246" t="str">
            <v>235</v>
          </cell>
          <cell r="K1246" t="str">
            <v>10</v>
          </cell>
          <cell r="L1246" t="str">
            <v>22</v>
          </cell>
          <cell r="M1246" t="str">
            <v>Y</v>
          </cell>
          <cell r="N1246" t="str">
            <v/>
          </cell>
          <cell r="O1246" t="str">
            <v/>
          </cell>
          <cell r="P1246" t="str">
            <v>4</v>
          </cell>
          <cell r="Q1246" t="str">
            <v>MNNE</v>
          </cell>
          <cell r="R1246" t="str">
            <v>NONE</v>
          </cell>
        </row>
        <row r="1247">
          <cell r="B1247" t="str">
            <v>6241</v>
          </cell>
          <cell r="C1247">
            <v>382</v>
          </cell>
          <cell r="D1247" t="str">
            <v>SR GEOGRAPHIC SYS ANALYST</v>
          </cell>
          <cell r="E1247" t="str">
            <v>EXEMPT</v>
          </cell>
          <cell r="F1247" t="str">
            <v>S</v>
          </cell>
          <cell r="G1247">
            <v>235</v>
          </cell>
          <cell r="H1247">
            <v>1111</v>
          </cell>
          <cell r="I1247" t="str">
            <v>1403</v>
          </cell>
          <cell r="J1247" t="str">
            <v>010</v>
          </cell>
          <cell r="K1247" t="str">
            <v>25</v>
          </cell>
          <cell r="L1247" t="str">
            <v>36</v>
          </cell>
          <cell r="M1247" t="str">
            <v>Y</v>
          </cell>
          <cell r="N1247" t="str">
            <v/>
          </cell>
          <cell r="O1247" t="str">
            <v/>
          </cell>
          <cell r="P1247" t="str">
            <v>4</v>
          </cell>
          <cell r="Q1247" t="str">
            <v>MNTH</v>
          </cell>
          <cell r="R1247" t="str">
            <v>NONE</v>
          </cell>
        </row>
        <row r="1248">
          <cell r="B1248" t="str">
            <v>6242</v>
          </cell>
          <cell r="C1248">
            <v>329</v>
          </cell>
          <cell r="D1248" t="str">
            <v>EMP BENEFIT SPECIALIST I</v>
          </cell>
          <cell r="E1248" t="str">
            <v>NON-EXEMPT</v>
          </cell>
          <cell r="F1248" t="str">
            <v>H</v>
          </cell>
          <cell r="G1248">
            <v>235</v>
          </cell>
          <cell r="H1248">
            <v>1111</v>
          </cell>
          <cell r="I1248" t="str">
            <v>0411</v>
          </cell>
          <cell r="J1248" t="str">
            <v>235</v>
          </cell>
          <cell r="K1248" t="str">
            <v>7</v>
          </cell>
          <cell r="L1248" t="str">
            <v>16</v>
          </cell>
          <cell r="M1248" t="str">
            <v>Y</v>
          </cell>
          <cell r="N1248" t="str">
            <v/>
          </cell>
          <cell r="O1248" t="str">
            <v/>
          </cell>
          <cell r="P1248" t="str">
            <v>4</v>
          </cell>
          <cell r="Q1248" t="str">
            <v>MNNE</v>
          </cell>
          <cell r="R1248" t="str">
            <v>NONE</v>
          </cell>
        </row>
        <row r="1249">
          <cell r="B1249" t="str">
            <v>6243</v>
          </cell>
          <cell r="C1249">
            <v>363</v>
          </cell>
          <cell r="D1249" t="str">
            <v>EDUC TECH SPECIALIST III</v>
          </cell>
          <cell r="E1249" t="str">
            <v>EXEMPT</v>
          </cell>
          <cell r="F1249" t="str">
            <v>S</v>
          </cell>
          <cell r="G1249">
            <v>240</v>
          </cell>
          <cell r="H1249">
            <v>1111</v>
          </cell>
          <cell r="I1249" t="str">
            <v>1550</v>
          </cell>
          <cell r="J1249" t="str">
            <v>090</v>
          </cell>
          <cell r="K1249" t="str">
            <v>1</v>
          </cell>
          <cell r="L1249" t="str">
            <v>8</v>
          </cell>
          <cell r="M1249" t="str">
            <v>Y</v>
          </cell>
          <cell r="N1249" t="str">
            <v/>
          </cell>
          <cell r="O1249" t="str">
            <v/>
          </cell>
          <cell r="P1249" t="str">
            <v>4</v>
          </cell>
          <cell r="Q1249" t="str">
            <v>MNTH</v>
          </cell>
          <cell r="R1249" t="str">
            <v>NONE</v>
          </cell>
        </row>
        <row r="1250">
          <cell r="B1250" t="str">
            <v>6244</v>
          </cell>
          <cell r="C1250">
            <v>382</v>
          </cell>
          <cell r="D1250" t="str">
            <v>EDUC TECH SPECIALIST III</v>
          </cell>
          <cell r="E1250" t="str">
            <v>EXEMPT</v>
          </cell>
          <cell r="F1250" t="str">
            <v>S</v>
          </cell>
          <cell r="G1250">
            <v>217</v>
          </cell>
          <cell r="H1250">
            <v>1111</v>
          </cell>
          <cell r="I1250" t="str">
            <v>1501</v>
          </cell>
          <cell r="J1250" t="str">
            <v>010</v>
          </cell>
          <cell r="K1250" t="str">
            <v>20</v>
          </cell>
          <cell r="L1250" t="str">
            <v>33</v>
          </cell>
          <cell r="M1250" t="str">
            <v>Y</v>
          </cell>
          <cell r="N1250" t="str">
            <v/>
          </cell>
          <cell r="O1250" t="str">
            <v/>
          </cell>
          <cell r="P1250" t="str">
            <v>4</v>
          </cell>
          <cell r="Q1250" t="str">
            <v>MNTH</v>
          </cell>
          <cell r="R1250" t="str">
            <v>NONE</v>
          </cell>
        </row>
        <row r="1251">
          <cell r="B1251" t="str">
            <v>6245</v>
          </cell>
          <cell r="C1251">
            <v>502</v>
          </cell>
          <cell r="D1251" t="str">
            <v>EDUC TECH SPECIALIST II</v>
          </cell>
          <cell r="E1251" t="str">
            <v>NON-EXEMPT</v>
          </cell>
          <cell r="F1251" t="str">
            <v>H</v>
          </cell>
          <cell r="G1251">
            <v>232</v>
          </cell>
          <cell r="H1251">
            <v>1111</v>
          </cell>
          <cell r="I1251" t="str">
            <v>0405</v>
          </cell>
          <cell r="J1251" t="str">
            <v>235</v>
          </cell>
          <cell r="K1251" t="str">
            <v>21</v>
          </cell>
          <cell r="L1251" t="str">
            <v>32</v>
          </cell>
          <cell r="M1251" t="str">
            <v>Y</v>
          </cell>
          <cell r="N1251" t="str">
            <v/>
          </cell>
          <cell r="O1251" t="str">
            <v/>
          </cell>
          <cell r="P1251" t="str">
            <v>4</v>
          </cell>
          <cell r="Q1251" t="str">
            <v>MNNE</v>
          </cell>
          <cell r="R1251" t="str">
            <v>NONE</v>
          </cell>
        </row>
        <row r="1252">
          <cell r="B1252" t="str">
            <v>6248</v>
          </cell>
          <cell r="C1252">
            <v>332</v>
          </cell>
          <cell r="D1252" t="str">
            <v>MANAGER, MTCE ENGINEERING</v>
          </cell>
          <cell r="E1252" t="str">
            <v>EXEMPT</v>
          </cell>
          <cell r="F1252" t="str">
            <v>S</v>
          </cell>
          <cell r="G1252">
            <v>235</v>
          </cell>
          <cell r="H1252">
            <v>1111</v>
          </cell>
          <cell r="I1252" t="str">
            <v>0120R</v>
          </cell>
          <cell r="J1252" t="str">
            <v>040</v>
          </cell>
          <cell r="K1252" t="str">
            <v/>
          </cell>
          <cell r="L1252" t="str">
            <v/>
          </cell>
          <cell r="M1252" t="str">
            <v>Y</v>
          </cell>
          <cell r="N1252" t="str">
            <v/>
          </cell>
          <cell r="O1252" t="str">
            <v/>
          </cell>
          <cell r="P1252" t="str">
            <v>4</v>
          </cell>
          <cell r="Q1252" t="str">
            <v>MNTH</v>
          </cell>
          <cell r="R1252" t="str">
            <v>ADMN</v>
          </cell>
        </row>
        <row r="1253">
          <cell r="B1253" t="str">
            <v>6249</v>
          </cell>
          <cell r="C1253">
            <v>332</v>
          </cell>
          <cell r="D1253" t="str">
            <v>MAIINTENANCE ENGINEER</v>
          </cell>
          <cell r="E1253" t="str">
            <v>EXEMPT</v>
          </cell>
          <cell r="F1253" t="str">
            <v>S</v>
          </cell>
          <cell r="G1253">
            <v>232</v>
          </cell>
          <cell r="H1253">
            <v>1111</v>
          </cell>
          <cell r="I1253" t="str">
            <v>1403</v>
          </cell>
          <cell r="J1253" t="str">
            <v>010</v>
          </cell>
          <cell r="K1253" t="str">
            <v>12</v>
          </cell>
          <cell r="L1253" t="str">
            <v>27</v>
          </cell>
          <cell r="M1253" t="str">
            <v>Y</v>
          </cell>
          <cell r="N1253" t="str">
            <v/>
          </cell>
          <cell r="O1253" t="str">
            <v/>
          </cell>
          <cell r="P1253" t="str">
            <v>4</v>
          </cell>
          <cell r="Q1253" t="str">
            <v>MNTH</v>
          </cell>
          <cell r="R1253" t="str">
            <v>NONE</v>
          </cell>
        </row>
        <row r="1254">
          <cell r="B1254" t="str">
            <v>6250</v>
          </cell>
          <cell r="C1254">
            <v>333</v>
          </cell>
          <cell r="D1254" t="str">
            <v>ENGINEER/SAFETY BEGINNER</v>
          </cell>
          <cell r="E1254" t="str">
            <v>EXEMPT</v>
          </cell>
          <cell r="F1254" t="str">
            <v>S</v>
          </cell>
          <cell r="G1254">
            <v>235</v>
          </cell>
          <cell r="H1254">
            <v>1111</v>
          </cell>
          <cell r="I1254" t="str">
            <v>1403</v>
          </cell>
          <cell r="J1254" t="str">
            <v>010</v>
          </cell>
          <cell r="K1254" t="str">
            <v>30</v>
          </cell>
          <cell r="L1254" t="str">
            <v>37</v>
          </cell>
          <cell r="M1254" t="str">
            <v>Y</v>
          </cell>
          <cell r="N1254" t="str">
            <v/>
          </cell>
          <cell r="O1254" t="str">
            <v/>
          </cell>
          <cell r="P1254" t="str">
            <v>4</v>
          </cell>
          <cell r="Q1254" t="str">
            <v>MNTH</v>
          </cell>
          <cell r="R1254" t="str">
            <v>NONE</v>
          </cell>
        </row>
        <row r="1255">
          <cell r="B1255" t="str">
            <v>6251</v>
          </cell>
          <cell r="C1255">
            <v>108</v>
          </cell>
          <cell r="D1255" t="str">
            <v>ENRICHMENT COORDINATOR</v>
          </cell>
          <cell r="E1255" t="str">
            <v>NON-EXEMPT</v>
          </cell>
          <cell r="F1255" t="str">
            <v>H</v>
          </cell>
          <cell r="G1255">
            <v>187</v>
          </cell>
          <cell r="H1255">
            <v>1111</v>
          </cell>
          <cell r="I1255" t="str">
            <v>0501</v>
          </cell>
          <cell r="J1255" t="str">
            <v>190</v>
          </cell>
          <cell r="K1255" t="str">
            <v>10</v>
          </cell>
          <cell r="L1255" t="str">
            <v>15</v>
          </cell>
          <cell r="M1255" t="str">
            <v>Y</v>
          </cell>
          <cell r="N1255" t="str">
            <v/>
          </cell>
          <cell r="O1255" t="str">
            <v/>
          </cell>
          <cell r="P1255" t="str">
            <v>4</v>
          </cell>
          <cell r="Q1255" t="str">
            <v>MNNE</v>
          </cell>
          <cell r="R1255" t="str">
            <v>NONE</v>
          </cell>
        </row>
        <row r="1256">
          <cell r="B1256" t="str">
            <v>6252</v>
          </cell>
          <cell r="C1256">
            <v>333</v>
          </cell>
          <cell r="D1256" t="str">
            <v>SPECIALIST I, ENVIRN SAFTY</v>
          </cell>
          <cell r="E1256" t="str">
            <v>NON-EXEMPT</v>
          </cell>
          <cell r="F1256" t="str">
            <v>H</v>
          </cell>
          <cell r="G1256">
            <v>232</v>
          </cell>
          <cell r="H1256">
            <v>1111</v>
          </cell>
          <cell r="I1256" t="str">
            <v>0403</v>
          </cell>
          <cell r="J1256" t="str">
            <v>235</v>
          </cell>
          <cell r="K1256" t="str">
            <v>20</v>
          </cell>
          <cell r="L1256" t="str">
            <v>24</v>
          </cell>
          <cell r="M1256" t="str">
            <v>Y</v>
          </cell>
          <cell r="N1256" t="str">
            <v/>
          </cell>
          <cell r="O1256" t="str">
            <v/>
          </cell>
          <cell r="P1256" t="str">
            <v>4</v>
          </cell>
          <cell r="Q1256" t="str">
            <v>MNNE</v>
          </cell>
          <cell r="R1256" t="str">
            <v>NONE</v>
          </cell>
        </row>
        <row r="1257">
          <cell r="B1257" t="str">
            <v>6253</v>
          </cell>
          <cell r="C1257">
            <v>357</v>
          </cell>
          <cell r="D1257" t="str">
            <v>PROJECT MANAGER, CONSTRUCTION SERV</v>
          </cell>
          <cell r="E1257" t="str">
            <v>EXEMPT</v>
          </cell>
          <cell r="F1257" t="str">
            <v>S</v>
          </cell>
          <cell r="G1257">
            <v>235</v>
          </cell>
          <cell r="H1257">
            <v>1111</v>
          </cell>
          <cell r="I1257" t="str">
            <v>1412</v>
          </cell>
          <cell r="J1257" t="str">
            <v>235</v>
          </cell>
          <cell r="K1257" t="str">
            <v>1</v>
          </cell>
          <cell r="L1257" t="str">
            <v>6</v>
          </cell>
          <cell r="M1257" t="str">
            <v>Y</v>
          </cell>
          <cell r="N1257" t="str">
            <v/>
          </cell>
          <cell r="O1257" t="str">
            <v/>
          </cell>
          <cell r="P1257" t="str">
            <v>4</v>
          </cell>
          <cell r="Q1257" t="str">
            <v>MNTH</v>
          </cell>
          <cell r="R1257" t="str">
            <v>NONE</v>
          </cell>
        </row>
        <row r="1258">
          <cell r="B1258" t="str">
            <v>6254</v>
          </cell>
          <cell r="C1258">
            <v>329</v>
          </cell>
          <cell r="D1258" t="str">
            <v>EMP HEALTH SERVICES SPEC</v>
          </cell>
          <cell r="E1258" t="str">
            <v>NON-EXEMPT</v>
          </cell>
          <cell r="F1258" t="str">
            <v>H</v>
          </cell>
          <cell r="G1258">
            <v>235</v>
          </cell>
          <cell r="H1258">
            <v>1111</v>
          </cell>
          <cell r="I1258" t="str">
            <v>0411</v>
          </cell>
          <cell r="J1258" t="str">
            <v>235</v>
          </cell>
          <cell r="K1258" t="str">
            <v>7</v>
          </cell>
          <cell r="L1258" t="str">
            <v>16</v>
          </cell>
          <cell r="M1258" t="str">
            <v>Y</v>
          </cell>
          <cell r="N1258" t="str">
            <v/>
          </cell>
          <cell r="O1258" t="str">
            <v/>
          </cell>
          <cell r="P1258" t="str">
            <v>4</v>
          </cell>
          <cell r="Q1258" t="str">
            <v>MNNE</v>
          </cell>
          <cell r="R1258" t="str">
            <v>NONE</v>
          </cell>
        </row>
        <row r="1259">
          <cell r="B1259" t="str">
            <v>6255</v>
          </cell>
          <cell r="C1259">
            <v>382</v>
          </cell>
          <cell r="D1259" t="str">
            <v>COMMUNICATION TECH</v>
          </cell>
          <cell r="E1259" t="str">
            <v>NON-EXEMPT</v>
          </cell>
          <cell r="F1259" t="str">
            <v>H</v>
          </cell>
          <cell r="G1259">
            <v>235</v>
          </cell>
          <cell r="H1259">
            <v>1111</v>
          </cell>
          <cell r="I1259" t="str">
            <v>0403</v>
          </cell>
          <cell r="J1259" t="str">
            <v>235</v>
          </cell>
          <cell r="K1259" t="str">
            <v>9</v>
          </cell>
          <cell r="L1259" t="str">
            <v>14</v>
          </cell>
          <cell r="M1259" t="str">
            <v>Y</v>
          </cell>
          <cell r="N1259" t="str">
            <v/>
          </cell>
          <cell r="O1259" t="str">
            <v/>
          </cell>
          <cell r="P1259" t="str">
            <v>4</v>
          </cell>
          <cell r="Q1259" t="str">
            <v>MNNE</v>
          </cell>
          <cell r="R1259" t="str">
            <v>NONE</v>
          </cell>
        </row>
        <row r="1260">
          <cell r="B1260" t="str">
            <v>6256</v>
          </cell>
          <cell r="C1260">
            <v>382</v>
          </cell>
          <cell r="D1260" t="str">
            <v>COMMUNICATION TECHNICIAN</v>
          </cell>
          <cell r="E1260" t="str">
            <v>EXEMPT</v>
          </cell>
          <cell r="F1260" t="str">
            <v>S</v>
          </cell>
          <cell r="G1260">
            <v>245</v>
          </cell>
          <cell r="H1260">
            <v>1111</v>
          </cell>
          <cell r="I1260" t="str">
            <v>1403</v>
          </cell>
          <cell r="J1260" t="str">
            <v>242</v>
          </cell>
          <cell r="K1260" t="str">
            <v>13</v>
          </cell>
          <cell r="L1260" t="str">
            <v>29</v>
          </cell>
          <cell r="M1260" t="str">
            <v>Y</v>
          </cell>
          <cell r="N1260" t="str">
            <v/>
          </cell>
          <cell r="O1260" t="str">
            <v/>
          </cell>
          <cell r="P1260" t="str">
            <v>4</v>
          </cell>
          <cell r="Q1260" t="str">
            <v>MNTH</v>
          </cell>
          <cell r="R1260" t="str">
            <v>NONE</v>
          </cell>
        </row>
        <row r="1261">
          <cell r="B1261" t="str">
            <v>6257</v>
          </cell>
          <cell r="C1261">
            <v>632</v>
          </cell>
          <cell r="D1261" t="str">
            <v>COMMUNITY SCHOOL CHILD CARE</v>
          </cell>
          <cell r="E1261" t="str">
            <v>NON-EXEMPT</v>
          </cell>
          <cell r="F1261" t="str">
            <v>H</v>
          </cell>
          <cell r="G1261">
            <v>0</v>
          </cell>
          <cell r="H1261">
            <v>1111</v>
          </cell>
          <cell r="I1261" t="str">
            <v>0630R</v>
          </cell>
          <cell r="J1261" t="str">
            <v>010</v>
          </cell>
          <cell r="K1261" t="str">
            <v/>
          </cell>
          <cell r="L1261" t="str">
            <v/>
          </cell>
          <cell r="M1261" t="str">
            <v>N</v>
          </cell>
          <cell r="N1261" t="str">
            <v/>
          </cell>
          <cell r="O1261" t="str">
            <v/>
          </cell>
          <cell r="P1261" t="str">
            <v>3</v>
          </cell>
          <cell r="Q1261" t="str">
            <v>SMHP</v>
          </cell>
          <cell r="R1261" t="str">
            <v>NONE</v>
          </cell>
        </row>
        <row r="1262">
          <cell r="B1262" t="str">
            <v>6258</v>
          </cell>
          <cell r="C1262">
            <v>107</v>
          </cell>
          <cell r="D1262" t="str">
            <v>DIRECTOR, COMM SCHOOL I</v>
          </cell>
          <cell r="E1262" t="str">
            <v>EXEMPT</v>
          </cell>
          <cell r="F1262" t="str">
            <v>S</v>
          </cell>
          <cell r="G1262">
            <v>232</v>
          </cell>
          <cell r="H1262">
            <v>1111</v>
          </cell>
          <cell r="I1262" t="str">
            <v>1403</v>
          </cell>
          <cell r="J1262" t="str">
            <v>010</v>
          </cell>
          <cell r="K1262" t="str">
            <v>3</v>
          </cell>
          <cell r="L1262" t="str">
            <v>11</v>
          </cell>
          <cell r="M1262" t="str">
            <v>Y</v>
          </cell>
          <cell r="N1262" t="str">
            <v/>
          </cell>
          <cell r="O1262" t="str">
            <v/>
          </cell>
          <cell r="P1262" t="str">
            <v>4</v>
          </cell>
          <cell r="Q1262" t="str">
            <v>MNTH</v>
          </cell>
          <cell r="R1262" t="str">
            <v>NONE</v>
          </cell>
        </row>
        <row r="1263">
          <cell r="B1263" t="str">
            <v>6259</v>
          </cell>
          <cell r="C1263">
            <v>107</v>
          </cell>
          <cell r="D1263" t="str">
            <v>DIRECTOR, COMM SCHOOL II</v>
          </cell>
          <cell r="E1263" t="str">
            <v>EXEMPT</v>
          </cell>
          <cell r="F1263" t="str">
            <v>S</v>
          </cell>
          <cell r="G1263">
            <v>232</v>
          </cell>
          <cell r="H1263">
            <v>1111</v>
          </cell>
          <cell r="I1263" t="str">
            <v>1501</v>
          </cell>
          <cell r="J1263" t="str">
            <v>010</v>
          </cell>
          <cell r="K1263" t="str">
            <v>12</v>
          </cell>
          <cell r="L1263" t="str">
            <v>22</v>
          </cell>
          <cell r="M1263" t="str">
            <v>Y</v>
          </cell>
          <cell r="N1263" t="str">
            <v/>
          </cell>
          <cell r="O1263" t="str">
            <v/>
          </cell>
          <cell r="P1263" t="str">
            <v>4</v>
          </cell>
          <cell r="Q1263" t="str">
            <v>MNTH</v>
          </cell>
          <cell r="R1263" t="str">
            <v>NONE</v>
          </cell>
        </row>
        <row r="1264">
          <cell r="B1264" t="str">
            <v>6260</v>
          </cell>
          <cell r="C1264">
            <v>632</v>
          </cell>
          <cell r="D1264" t="str">
            <v>COMMUNITY SCHOOL INSTRUCTOR</v>
          </cell>
          <cell r="E1264" t="str">
            <v>EXEMPT</v>
          </cell>
          <cell r="F1264" t="str">
            <v>H</v>
          </cell>
          <cell r="G1264">
            <v>0</v>
          </cell>
          <cell r="H1264">
            <v>1111</v>
          </cell>
          <cell r="I1264" t="str">
            <v>0630R</v>
          </cell>
          <cell r="J1264" t="str">
            <v>010</v>
          </cell>
          <cell r="K1264" t="str">
            <v/>
          </cell>
          <cell r="L1264" t="str">
            <v/>
          </cell>
          <cell r="M1264" t="str">
            <v>Y</v>
          </cell>
          <cell r="N1264" t="str">
            <v/>
          </cell>
          <cell r="O1264" t="str">
            <v/>
          </cell>
          <cell r="P1264" t="str">
            <v>4</v>
          </cell>
          <cell r="Q1264" t="str">
            <v>MEHP</v>
          </cell>
          <cell r="R1264" t="str">
            <v>NONE</v>
          </cell>
        </row>
        <row r="1265">
          <cell r="B1265" t="str">
            <v>6261</v>
          </cell>
          <cell r="C1265">
            <v>329</v>
          </cell>
          <cell r="D1265" t="str">
            <v>COMPREHENSIVE HEALTH SPEC</v>
          </cell>
          <cell r="E1265" t="str">
            <v>NON-EXEMPT</v>
          </cell>
          <cell r="F1265" t="str">
            <v>H</v>
          </cell>
          <cell r="G1265">
            <v>232</v>
          </cell>
          <cell r="H1265">
            <v>1111</v>
          </cell>
          <cell r="I1265" t="str">
            <v>0403</v>
          </cell>
          <cell r="J1265" t="str">
            <v>235</v>
          </cell>
          <cell r="K1265" t="str">
            <v>28</v>
          </cell>
          <cell r="L1265" t="str">
            <v>38</v>
          </cell>
          <cell r="M1265" t="str">
            <v>Y</v>
          </cell>
          <cell r="N1265" t="str">
            <v/>
          </cell>
          <cell r="O1265" t="str">
            <v/>
          </cell>
          <cell r="P1265" t="str">
            <v>3</v>
          </cell>
          <cell r="Q1265" t="str">
            <v>SMNE</v>
          </cell>
          <cell r="R1265" t="str">
            <v>NONE</v>
          </cell>
        </row>
        <row r="1266">
          <cell r="B1266" t="str">
            <v>6262</v>
          </cell>
          <cell r="C1266">
            <v>354</v>
          </cell>
          <cell r="D1266" t="str">
            <v>CONSULTANT/MOET</v>
          </cell>
          <cell r="E1266" t="str">
            <v>EXEMPT</v>
          </cell>
          <cell r="F1266" t="str">
            <v>S</v>
          </cell>
          <cell r="G1266">
            <v>232</v>
          </cell>
          <cell r="H1266">
            <v>1111</v>
          </cell>
          <cell r="I1266" t="str">
            <v>1412</v>
          </cell>
          <cell r="J1266" t="str">
            <v>010</v>
          </cell>
          <cell r="K1266" t="str">
            <v>3</v>
          </cell>
          <cell r="L1266" t="str">
            <v>3</v>
          </cell>
          <cell r="M1266" t="str">
            <v>Y</v>
          </cell>
          <cell r="N1266" t="str">
            <v/>
          </cell>
          <cell r="O1266" t="str">
            <v/>
          </cell>
          <cell r="P1266" t="str">
            <v>4</v>
          </cell>
          <cell r="Q1266" t="str">
            <v>MNTH</v>
          </cell>
          <cell r="R1266" t="str">
            <v>NONE</v>
          </cell>
        </row>
        <row r="1267">
          <cell r="B1267" t="str">
            <v>6263</v>
          </cell>
          <cell r="C1267">
            <v>632</v>
          </cell>
          <cell r="D1267" t="str">
            <v>COMMUNITY SCHOOL MGT</v>
          </cell>
          <cell r="E1267" t="str">
            <v>EXEMPT</v>
          </cell>
          <cell r="F1267" t="str">
            <v>H</v>
          </cell>
          <cell r="G1267">
            <v>0</v>
          </cell>
          <cell r="H1267">
            <v>1111</v>
          </cell>
          <cell r="I1267" t="str">
            <v>0630R</v>
          </cell>
          <cell r="J1267" t="str">
            <v>010</v>
          </cell>
          <cell r="K1267" t="str">
            <v/>
          </cell>
          <cell r="L1267" t="str">
            <v/>
          </cell>
          <cell r="M1267" t="str">
            <v>Y</v>
          </cell>
          <cell r="N1267" t="str">
            <v/>
          </cell>
          <cell r="O1267" t="str">
            <v/>
          </cell>
          <cell r="P1267" t="str">
            <v>4</v>
          </cell>
          <cell r="Q1267" t="str">
            <v>MEHP</v>
          </cell>
          <cell r="R1267" t="str">
            <v>NONE</v>
          </cell>
        </row>
        <row r="1268">
          <cell r="B1268" t="str">
            <v>6264</v>
          </cell>
          <cell r="C1268">
            <v>324</v>
          </cell>
          <cell r="D1268" t="str">
            <v>CONTRACT SPECIALIST</v>
          </cell>
          <cell r="E1268" t="str">
            <v>NON-EXEMPT</v>
          </cell>
          <cell r="F1268" t="str">
            <v>H</v>
          </cell>
          <cell r="G1268">
            <v>237</v>
          </cell>
          <cell r="H1268">
            <v>1111</v>
          </cell>
          <cell r="I1268" t="str">
            <v>0403</v>
          </cell>
          <cell r="J1268" t="str">
            <v>240</v>
          </cell>
          <cell r="K1268" t="str">
            <v>20</v>
          </cell>
          <cell r="L1268" t="str">
            <v>25</v>
          </cell>
          <cell r="M1268" t="str">
            <v>Y</v>
          </cell>
          <cell r="N1268" t="str">
            <v/>
          </cell>
          <cell r="O1268" t="str">
            <v/>
          </cell>
          <cell r="P1268" t="str">
            <v>4</v>
          </cell>
          <cell r="Q1268" t="str">
            <v>MNNE</v>
          </cell>
          <cell r="R1268" t="str">
            <v>NONE</v>
          </cell>
        </row>
        <row r="1269">
          <cell r="B1269" t="str">
            <v>6265</v>
          </cell>
          <cell r="C1269">
            <v>322</v>
          </cell>
          <cell r="D1269" t="str">
            <v>CONTRACT TECHNICIAN</v>
          </cell>
          <cell r="E1269" t="str">
            <v>NON-EXEMPT</v>
          </cell>
          <cell r="F1269" t="str">
            <v>H</v>
          </cell>
          <cell r="G1269">
            <v>237</v>
          </cell>
          <cell r="H1269">
            <v>1111</v>
          </cell>
          <cell r="I1269" t="str">
            <v>0403</v>
          </cell>
          <cell r="J1269" t="str">
            <v>240</v>
          </cell>
          <cell r="K1269" t="str">
            <v>11</v>
          </cell>
          <cell r="L1269" t="str">
            <v>18</v>
          </cell>
          <cell r="M1269" t="str">
            <v>Y</v>
          </cell>
          <cell r="N1269" t="str">
            <v/>
          </cell>
          <cell r="O1269" t="str">
            <v/>
          </cell>
          <cell r="P1269" t="str">
            <v>4</v>
          </cell>
          <cell r="Q1269" t="str">
            <v>MNNE</v>
          </cell>
          <cell r="R1269" t="str">
            <v>NONE</v>
          </cell>
        </row>
        <row r="1270">
          <cell r="B1270" t="str">
            <v>6266</v>
          </cell>
          <cell r="C1270">
            <v>333</v>
          </cell>
          <cell r="D1270" t="str">
            <v>ENVIRONMENTAL SAFETY TECH</v>
          </cell>
          <cell r="E1270" t="str">
            <v>EXEMPT</v>
          </cell>
          <cell r="F1270" t="str">
            <v>S</v>
          </cell>
          <cell r="G1270">
            <v>232</v>
          </cell>
          <cell r="H1270">
            <v>1111</v>
          </cell>
          <cell r="I1270" t="str">
            <v>0403</v>
          </cell>
          <cell r="J1270" t="str">
            <v>235</v>
          </cell>
          <cell r="K1270" t="str">
            <v>9</v>
          </cell>
          <cell r="L1270" t="str">
            <v>11</v>
          </cell>
          <cell r="M1270" t="str">
            <v>Y</v>
          </cell>
          <cell r="N1270" t="str">
            <v/>
          </cell>
          <cell r="O1270" t="str">
            <v/>
          </cell>
          <cell r="P1270" t="str">
            <v>4</v>
          </cell>
          <cell r="Q1270" t="str">
            <v>MNTH</v>
          </cell>
          <cell r="R1270" t="str">
            <v>NONE</v>
          </cell>
        </row>
        <row r="1271">
          <cell r="B1271" t="str">
            <v>6267</v>
          </cell>
          <cell r="C1271">
            <v>344</v>
          </cell>
          <cell r="D1271" t="str">
            <v>EMPLOYMENT COORDINATOR</v>
          </cell>
          <cell r="E1271" t="str">
            <v>EXEMPT</v>
          </cell>
          <cell r="F1271" t="str">
            <v>S</v>
          </cell>
          <cell r="G1271">
            <v>232</v>
          </cell>
          <cell r="H1271">
            <v>1111</v>
          </cell>
          <cell r="I1271" t="str">
            <v>1403</v>
          </cell>
          <cell r="J1271" t="str">
            <v>010</v>
          </cell>
          <cell r="K1271" t="str">
            <v>18</v>
          </cell>
          <cell r="L1271" t="str">
            <v>27</v>
          </cell>
          <cell r="M1271" t="str">
            <v>Y</v>
          </cell>
          <cell r="N1271" t="str">
            <v/>
          </cell>
          <cell r="O1271" t="str">
            <v/>
          </cell>
          <cell r="P1271" t="str">
            <v>4</v>
          </cell>
          <cell r="Q1271" t="str">
            <v>MNTH</v>
          </cell>
          <cell r="R1271" t="str">
            <v>NONE</v>
          </cell>
        </row>
        <row r="1272">
          <cell r="B1272" t="str">
            <v>6268</v>
          </cell>
          <cell r="C1272">
            <v>366</v>
          </cell>
          <cell r="D1272" t="str">
            <v>DIGITAL GRAPHICS CONSULTNT</v>
          </cell>
          <cell r="E1272" t="str">
            <v>NON-EXEMPT</v>
          </cell>
          <cell r="F1272" t="str">
            <v>H</v>
          </cell>
          <cell r="G1272">
            <v>242</v>
          </cell>
          <cell r="H1272">
            <v>1111</v>
          </cell>
          <cell r="I1272" t="str">
            <v>0401</v>
          </cell>
          <cell r="J1272" t="str">
            <v>245</v>
          </cell>
          <cell r="K1272" t="str">
            <v>14</v>
          </cell>
          <cell r="L1272" t="str">
            <v>25</v>
          </cell>
          <cell r="M1272" t="str">
            <v>Y</v>
          </cell>
          <cell r="N1272" t="str">
            <v/>
          </cell>
          <cell r="O1272" t="str">
            <v/>
          </cell>
          <cell r="P1272" t="str">
            <v>4</v>
          </cell>
          <cell r="Q1272" t="str">
            <v>MNNE</v>
          </cell>
          <cell r="R1272" t="str">
            <v>NONE</v>
          </cell>
        </row>
        <row r="1273">
          <cell r="B1273" t="str">
            <v>6268</v>
          </cell>
          <cell r="C1273">
            <v>366</v>
          </cell>
          <cell r="D1273" t="str">
            <v>DIGITAL GRAPHICS CONSULTNT   (.75 FTE)</v>
          </cell>
          <cell r="E1273" t="str">
            <v>NON-EXEMPT</v>
          </cell>
          <cell r="F1273" t="str">
            <v>H</v>
          </cell>
          <cell r="G1273">
            <v>242</v>
          </cell>
          <cell r="H1273">
            <v>1111</v>
          </cell>
          <cell r="I1273" t="str">
            <v>0401</v>
          </cell>
          <cell r="J1273" t="str">
            <v>245</v>
          </cell>
          <cell r="K1273" t="str">
            <v>14</v>
          </cell>
          <cell r="L1273" t="str">
            <v>25</v>
          </cell>
          <cell r="M1273" t="str">
            <v>Y</v>
          </cell>
          <cell r="N1273" t="str">
            <v>JVAR750</v>
          </cell>
          <cell r="O1273" t="str">
            <v/>
          </cell>
          <cell r="P1273" t="str">
            <v>4</v>
          </cell>
          <cell r="Q1273" t="str">
            <v>MNNE</v>
          </cell>
          <cell r="R1273" t="str">
            <v>NONE</v>
          </cell>
        </row>
        <row r="1274">
          <cell r="B1274" t="str">
            <v>6269</v>
          </cell>
          <cell r="C1274">
            <v>505</v>
          </cell>
          <cell r="D1274" t="str">
            <v>SPECIALIST II, DIGITAL DUP</v>
          </cell>
          <cell r="E1274" t="str">
            <v>NON-EXEMPT</v>
          </cell>
          <cell r="F1274" t="str">
            <v>H</v>
          </cell>
          <cell r="G1274">
            <v>242</v>
          </cell>
          <cell r="H1274">
            <v>1111</v>
          </cell>
          <cell r="I1274" t="str">
            <v>0401</v>
          </cell>
          <cell r="J1274" t="str">
            <v>245</v>
          </cell>
          <cell r="K1274" t="str">
            <v>10</v>
          </cell>
          <cell r="L1274" t="str">
            <v>22</v>
          </cell>
          <cell r="M1274" t="str">
            <v>Y</v>
          </cell>
          <cell r="N1274" t="str">
            <v/>
          </cell>
          <cell r="O1274" t="str">
            <v/>
          </cell>
          <cell r="P1274" t="str">
            <v>4</v>
          </cell>
          <cell r="Q1274" t="str">
            <v>MNNE</v>
          </cell>
          <cell r="R1274" t="str">
            <v>NONE</v>
          </cell>
        </row>
        <row r="1275">
          <cell r="B1275" t="str">
            <v>6270</v>
          </cell>
          <cell r="C1275">
            <v>632</v>
          </cell>
          <cell r="D1275" t="str">
            <v>COMMUNITY SCHOOL OFF SVCS</v>
          </cell>
          <cell r="E1275" t="str">
            <v>NON-EXEMPT</v>
          </cell>
          <cell r="F1275" t="str">
            <v>H</v>
          </cell>
          <cell r="G1275">
            <v>0</v>
          </cell>
          <cell r="H1275">
            <v>1111</v>
          </cell>
          <cell r="I1275" t="str">
            <v>0630R</v>
          </cell>
          <cell r="J1275" t="str">
            <v>010</v>
          </cell>
          <cell r="K1275" t="str">
            <v/>
          </cell>
          <cell r="L1275" t="str">
            <v/>
          </cell>
          <cell r="M1275" t="str">
            <v>Y</v>
          </cell>
          <cell r="N1275" t="str">
            <v/>
          </cell>
          <cell r="O1275" t="str">
            <v/>
          </cell>
          <cell r="P1275" t="str">
            <v>4</v>
          </cell>
          <cell r="Q1275" t="str">
            <v>MNNE</v>
          </cell>
          <cell r="R1275" t="str">
            <v>NONE</v>
          </cell>
        </row>
        <row r="1276">
          <cell r="B1276" t="str">
            <v>6271</v>
          </cell>
          <cell r="C1276">
            <v>632</v>
          </cell>
          <cell r="D1276" t="str">
            <v>COMMUNITY SCHOOL PROG/PROJ</v>
          </cell>
          <cell r="E1276" t="str">
            <v>EXEMPT</v>
          </cell>
          <cell r="F1276" t="str">
            <v>H</v>
          </cell>
          <cell r="G1276">
            <v>0</v>
          </cell>
          <cell r="H1276">
            <v>1111</v>
          </cell>
          <cell r="I1276" t="str">
            <v>0630R</v>
          </cell>
          <cell r="J1276" t="str">
            <v>010</v>
          </cell>
          <cell r="K1276" t="str">
            <v/>
          </cell>
          <cell r="L1276" t="str">
            <v/>
          </cell>
          <cell r="M1276" t="str">
            <v>Y</v>
          </cell>
          <cell r="N1276" t="str">
            <v/>
          </cell>
          <cell r="O1276" t="str">
            <v/>
          </cell>
          <cell r="P1276" t="str">
            <v>4</v>
          </cell>
          <cell r="Q1276" t="str">
            <v>MNTH</v>
          </cell>
          <cell r="R1276" t="str">
            <v>NONE</v>
          </cell>
        </row>
        <row r="1277">
          <cell r="B1277" t="str">
            <v>6272</v>
          </cell>
          <cell r="C1277">
            <v>502</v>
          </cell>
          <cell r="D1277" t="str">
            <v>SPECIALIST, COMPENSATION</v>
          </cell>
          <cell r="E1277" t="str">
            <v>EXEMPT</v>
          </cell>
          <cell r="F1277" t="str">
            <v>S</v>
          </cell>
          <cell r="G1277">
            <v>232</v>
          </cell>
          <cell r="H1277">
            <v>1111</v>
          </cell>
          <cell r="I1277" t="str">
            <v>1403</v>
          </cell>
          <cell r="J1277" t="str">
            <v>010</v>
          </cell>
          <cell r="K1277" t="str">
            <v>30</v>
          </cell>
          <cell r="L1277" t="str">
            <v>32</v>
          </cell>
          <cell r="M1277" t="str">
            <v>Y</v>
          </cell>
          <cell r="N1277" t="str">
            <v/>
          </cell>
          <cell r="O1277" t="str">
            <v/>
          </cell>
          <cell r="P1277" t="str">
            <v>4</v>
          </cell>
          <cell r="Q1277" t="str">
            <v>MNTH</v>
          </cell>
          <cell r="R1277" t="str">
            <v>NONE</v>
          </cell>
        </row>
        <row r="1278">
          <cell r="B1278" t="str">
            <v>6273</v>
          </cell>
          <cell r="C1278">
            <v>505</v>
          </cell>
          <cell r="D1278" t="str">
            <v>DIGITAL TV COMM SPECIALIST</v>
          </cell>
          <cell r="E1278" t="str">
            <v>NON-EXEMPT</v>
          </cell>
          <cell r="F1278" t="str">
            <v>H</v>
          </cell>
          <cell r="G1278">
            <v>197</v>
          </cell>
          <cell r="H1278">
            <v>1111</v>
          </cell>
          <cell r="I1278" t="str">
            <v>0411</v>
          </cell>
          <cell r="J1278" t="str">
            <v>200</v>
          </cell>
          <cell r="K1278" t="str">
            <v>3</v>
          </cell>
          <cell r="L1278" t="str">
            <v>8</v>
          </cell>
          <cell r="M1278" t="str">
            <v>Y</v>
          </cell>
          <cell r="N1278" t="str">
            <v/>
          </cell>
          <cell r="O1278" t="str">
            <v/>
          </cell>
          <cell r="P1278" t="str">
            <v>4</v>
          </cell>
          <cell r="Q1278" t="str">
            <v>MNNE</v>
          </cell>
          <cell r="R1278" t="str">
            <v>NONE</v>
          </cell>
        </row>
        <row r="1279">
          <cell r="B1279" t="str">
            <v>6274</v>
          </cell>
          <cell r="C1279">
            <v>329</v>
          </cell>
          <cell r="D1279" t="str">
            <v>EMPLOYEE BENEFIT SPEC II</v>
          </cell>
          <cell r="E1279" t="str">
            <v>NON-EXEMPT</v>
          </cell>
          <cell r="F1279" t="str">
            <v>H</v>
          </cell>
          <cell r="G1279">
            <v>235</v>
          </cell>
          <cell r="H1279">
            <v>1111</v>
          </cell>
          <cell r="I1279" t="str">
            <v>0411</v>
          </cell>
          <cell r="J1279" t="str">
            <v>235</v>
          </cell>
          <cell r="K1279" t="str">
            <v>15</v>
          </cell>
          <cell r="L1279" t="str">
            <v>24</v>
          </cell>
          <cell r="M1279" t="str">
            <v>Y</v>
          </cell>
          <cell r="N1279" t="str">
            <v/>
          </cell>
          <cell r="O1279" t="str">
            <v/>
          </cell>
          <cell r="P1279" t="str">
            <v>4</v>
          </cell>
          <cell r="Q1279" t="str">
            <v>MNNE</v>
          </cell>
          <cell r="R1279" t="str">
            <v>NONE</v>
          </cell>
        </row>
        <row r="1280">
          <cell r="B1280" t="str">
            <v>6275</v>
          </cell>
          <cell r="C1280">
            <v>329</v>
          </cell>
          <cell r="D1280" t="str">
            <v>EMP BENEFITS FINAN ANALYST</v>
          </cell>
          <cell r="E1280" t="str">
            <v>NON-EXEMPT</v>
          </cell>
          <cell r="F1280" t="str">
            <v>H</v>
          </cell>
          <cell r="G1280">
            <v>235</v>
          </cell>
          <cell r="H1280">
            <v>1111</v>
          </cell>
          <cell r="I1280" t="str">
            <v>0501</v>
          </cell>
          <cell r="J1280" t="str">
            <v>235</v>
          </cell>
          <cell r="K1280" t="str">
            <v>11</v>
          </cell>
          <cell r="L1280" t="str">
            <v>25</v>
          </cell>
          <cell r="M1280" t="str">
            <v>Y</v>
          </cell>
          <cell r="N1280" t="str">
            <v/>
          </cell>
          <cell r="O1280" t="str">
            <v/>
          </cell>
          <cell r="P1280" t="str">
            <v>4</v>
          </cell>
          <cell r="Q1280" t="str">
            <v>MNNE</v>
          </cell>
          <cell r="R1280" t="str">
            <v>NONE</v>
          </cell>
        </row>
        <row r="1281">
          <cell r="B1281" t="str">
            <v>6276</v>
          </cell>
          <cell r="C1281">
            <v>332</v>
          </cell>
          <cell r="D1281" t="str">
            <v>ENGINEER I</v>
          </cell>
          <cell r="E1281" t="str">
            <v>EXEMPT</v>
          </cell>
          <cell r="F1281" t="str">
            <v>S</v>
          </cell>
          <cell r="G1281">
            <v>232</v>
          </cell>
          <cell r="H1281">
            <v>1111</v>
          </cell>
          <cell r="I1281" t="str">
            <v>1403</v>
          </cell>
          <cell r="J1281" t="str">
            <v>010</v>
          </cell>
          <cell r="K1281" t="str">
            <v>23</v>
          </cell>
          <cell r="L1281" t="str">
            <v>32</v>
          </cell>
          <cell r="M1281" t="str">
            <v>Y</v>
          </cell>
          <cell r="N1281" t="str">
            <v/>
          </cell>
          <cell r="O1281" t="str">
            <v/>
          </cell>
          <cell r="P1281" t="str">
            <v>4</v>
          </cell>
          <cell r="Q1281" t="str">
            <v>MNTH</v>
          </cell>
          <cell r="R1281" t="str">
            <v>NONE</v>
          </cell>
        </row>
        <row r="1282">
          <cell r="B1282" t="str">
            <v>6277</v>
          </cell>
          <cell r="C1282">
            <v>333</v>
          </cell>
          <cell r="D1282" t="str">
            <v>ENGINEER, SAFETY</v>
          </cell>
          <cell r="E1282" t="str">
            <v>EXEMPT</v>
          </cell>
          <cell r="F1282" t="str">
            <v>S</v>
          </cell>
          <cell r="G1282">
            <v>232</v>
          </cell>
          <cell r="H1282">
            <v>1111</v>
          </cell>
          <cell r="I1282" t="str">
            <v>1403</v>
          </cell>
          <cell r="J1282" t="str">
            <v>010</v>
          </cell>
          <cell r="K1282" t="str">
            <v>30</v>
          </cell>
          <cell r="L1282" t="str">
            <v>37</v>
          </cell>
          <cell r="M1282" t="str">
            <v>Y</v>
          </cell>
          <cell r="N1282" t="str">
            <v/>
          </cell>
          <cell r="O1282" t="str">
            <v/>
          </cell>
          <cell r="P1282" t="str">
            <v>4</v>
          </cell>
          <cell r="Q1282" t="str">
            <v>MNTH</v>
          </cell>
          <cell r="R1282" t="str">
            <v>NONE</v>
          </cell>
        </row>
        <row r="1283">
          <cell r="B1283" t="str">
            <v>6278</v>
          </cell>
          <cell r="C1283">
            <v>354</v>
          </cell>
          <cell r="D1283" t="str">
            <v>SPCLST, SCHOOL TO CAREER</v>
          </cell>
          <cell r="E1283" t="str">
            <v>EXEMPT</v>
          </cell>
          <cell r="F1283" t="str">
            <v>S</v>
          </cell>
          <cell r="G1283">
            <v>235</v>
          </cell>
          <cell r="H1283">
            <v>1111</v>
          </cell>
          <cell r="I1283" t="str">
            <v>1404</v>
          </cell>
          <cell r="J1283" t="str">
            <v>010</v>
          </cell>
          <cell r="K1283" t="str">
            <v>20</v>
          </cell>
          <cell r="L1283" t="str">
            <v>31</v>
          </cell>
          <cell r="M1283" t="str">
            <v>Y</v>
          </cell>
          <cell r="N1283" t="str">
            <v/>
          </cell>
          <cell r="O1283" t="str">
            <v/>
          </cell>
          <cell r="P1283" t="str">
            <v>4</v>
          </cell>
          <cell r="Q1283" t="str">
            <v>MNTH</v>
          </cell>
          <cell r="R1283" t="str">
            <v>NONE</v>
          </cell>
        </row>
        <row r="1284">
          <cell r="B1284" t="str">
            <v>6279</v>
          </cell>
          <cell r="C1284">
            <v>345</v>
          </cell>
          <cell r="D1284" t="str">
            <v>COMMUNITY PROGRAM COOR</v>
          </cell>
          <cell r="E1284" t="str">
            <v>NON-EXEMPT</v>
          </cell>
          <cell r="F1284" t="str">
            <v>H</v>
          </cell>
          <cell r="G1284">
            <v>235</v>
          </cell>
          <cell r="H1284">
            <v>1111</v>
          </cell>
          <cell r="I1284" t="str">
            <v>0403</v>
          </cell>
          <cell r="J1284" t="str">
            <v>235</v>
          </cell>
          <cell r="K1284" t="str">
            <v>16</v>
          </cell>
          <cell r="L1284" t="str">
            <v>26</v>
          </cell>
          <cell r="M1284" t="str">
            <v>Y</v>
          </cell>
          <cell r="N1284" t="str">
            <v/>
          </cell>
          <cell r="O1284" t="str">
            <v/>
          </cell>
          <cell r="P1284" t="str">
            <v>4</v>
          </cell>
          <cell r="Q1284" t="str">
            <v>MNNE</v>
          </cell>
          <cell r="R1284" t="str">
            <v>NONE</v>
          </cell>
        </row>
        <row r="1285">
          <cell r="B1285" t="str">
            <v>6280</v>
          </cell>
          <cell r="C1285">
            <v>344</v>
          </cell>
          <cell r="D1285" t="str">
            <v>SENIOR HUMAN RESOURCES REP</v>
          </cell>
          <cell r="E1285" t="str">
            <v>EXEMPT</v>
          </cell>
          <cell r="F1285" t="str">
            <v>S</v>
          </cell>
          <cell r="G1285">
            <v>235</v>
          </cell>
          <cell r="H1285">
            <v>1111</v>
          </cell>
          <cell r="I1285" t="str">
            <v>0400R</v>
          </cell>
          <cell r="J1285" t="str">
            <v>010</v>
          </cell>
          <cell r="K1285" t="str">
            <v/>
          </cell>
          <cell r="L1285" t="str">
            <v/>
          </cell>
          <cell r="M1285" t="str">
            <v>Y</v>
          </cell>
          <cell r="N1285" t="str">
            <v/>
          </cell>
          <cell r="O1285" t="str">
            <v/>
          </cell>
          <cell r="P1285" t="str">
            <v>4</v>
          </cell>
          <cell r="Q1285" t="str">
            <v>MNTH</v>
          </cell>
          <cell r="R1285" t="str">
            <v>NONE</v>
          </cell>
        </row>
        <row r="1286">
          <cell r="B1286" t="str">
            <v>6281</v>
          </cell>
          <cell r="C1286">
            <v>345</v>
          </cell>
          <cell r="D1286" t="str">
            <v>SCHOOL COMMUNITY LIAISON</v>
          </cell>
          <cell r="E1286" t="str">
            <v>NON-EXEMPT</v>
          </cell>
          <cell r="F1286" t="str">
            <v>H</v>
          </cell>
          <cell r="G1286">
            <v>200</v>
          </cell>
          <cell r="H1286">
            <v>1111</v>
          </cell>
          <cell r="I1286" t="str">
            <v>0408</v>
          </cell>
          <cell r="J1286" t="str">
            <v>200</v>
          </cell>
          <cell r="K1286" t="str">
            <v>14</v>
          </cell>
          <cell r="L1286" t="str">
            <v>18</v>
          </cell>
          <cell r="M1286" t="str">
            <v>Y</v>
          </cell>
          <cell r="N1286" t="str">
            <v/>
          </cell>
          <cell r="O1286" t="str">
            <v/>
          </cell>
          <cell r="P1286" t="str">
            <v>4</v>
          </cell>
          <cell r="Q1286" t="str">
            <v>MNNE</v>
          </cell>
          <cell r="R1286" t="str">
            <v>NONE</v>
          </cell>
        </row>
        <row r="1287">
          <cell r="B1287" t="str">
            <v>6282</v>
          </cell>
          <cell r="C1287">
            <v>108</v>
          </cell>
          <cell r="D1287" t="str">
            <v>COMMUNITY LIAISON</v>
          </cell>
          <cell r="E1287" t="str">
            <v>EXEMPT</v>
          </cell>
          <cell r="F1287" t="str">
            <v>S</v>
          </cell>
          <cell r="G1287">
            <v>233</v>
          </cell>
          <cell r="H1287">
            <v>1111</v>
          </cell>
          <cell r="I1287" t="str">
            <v>1411</v>
          </cell>
          <cell r="J1287" t="str">
            <v>010</v>
          </cell>
          <cell r="K1287" t="str">
            <v>1</v>
          </cell>
          <cell r="L1287" t="str">
            <v>10</v>
          </cell>
          <cell r="M1287" t="str">
            <v>Y</v>
          </cell>
          <cell r="N1287" t="str">
            <v/>
          </cell>
          <cell r="O1287" t="str">
            <v/>
          </cell>
          <cell r="P1287" t="str">
            <v>4</v>
          </cell>
          <cell r="Q1287" t="str">
            <v>MNTH</v>
          </cell>
          <cell r="R1287" t="str">
            <v>NONE</v>
          </cell>
        </row>
        <row r="1288">
          <cell r="B1288" t="str">
            <v>6283</v>
          </cell>
          <cell r="C1288">
            <v>342</v>
          </cell>
          <cell r="D1288" t="str">
            <v>LIAISON, ELA PARNT ADV COM</v>
          </cell>
          <cell r="E1288" t="str">
            <v>EXEMPT</v>
          </cell>
          <cell r="F1288" t="str">
            <v>S</v>
          </cell>
          <cell r="G1288">
            <v>232</v>
          </cell>
          <cell r="H1288">
            <v>1111</v>
          </cell>
          <cell r="I1288" t="str">
            <v>1411</v>
          </cell>
          <cell r="J1288" t="str">
            <v>010</v>
          </cell>
          <cell r="K1288" t="str">
            <v>22</v>
          </cell>
          <cell r="L1288" t="str">
            <v>29</v>
          </cell>
          <cell r="M1288" t="str">
            <v>Y</v>
          </cell>
          <cell r="N1288" t="str">
            <v/>
          </cell>
          <cell r="O1288" t="str">
            <v/>
          </cell>
          <cell r="P1288" t="str">
            <v>4</v>
          </cell>
          <cell r="Q1288" t="str">
            <v>MNTH</v>
          </cell>
          <cell r="R1288" t="str">
            <v>NONE</v>
          </cell>
        </row>
        <row r="1289">
          <cell r="B1289" t="str">
            <v>6284</v>
          </cell>
          <cell r="C1289">
            <v>212</v>
          </cell>
          <cell r="D1289" t="str">
            <v>SPECIALIST, COLLECTION DEV</v>
          </cell>
          <cell r="E1289" t="str">
            <v>EXEMPT</v>
          </cell>
          <cell r="F1289" t="str">
            <v>S</v>
          </cell>
          <cell r="G1289">
            <v>242</v>
          </cell>
          <cell r="H1289">
            <v>1111</v>
          </cell>
          <cell r="I1289" t="str">
            <v>1403</v>
          </cell>
          <cell r="J1289" t="str">
            <v>010</v>
          </cell>
          <cell r="K1289" t="str">
            <v>9</v>
          </cell>
          <cell r="L1289" t="str">
            <v>21</v>
          </cell>
          <cell r="M1289" t="str">
            <v>Y</v>
          </cell>
          <cell r="N1289" t="str">
            <v/>
          </cell>
          <cell r="O1289" t="str">
            <v/>
          </cell>
          <cell r="P1289" t="str">
            <v>4</v>
          </cell>
          <cell r="Q1289" t="str">
            <v>MNTH</v>
          </cell>
          <cell r="R1289" t="str">
            <v>NONE</v>
          </cell>
        </row>
        <row r="1290">
          <cell r="B1290" t="str">
            <v>6285</v>
          </cell>
          <cell r="C1290">
            <v>345</v>
          </cell>
          <cell r="D1290" t="str">
            <v>COMMUNITY LIAISON</v>
          </cell>
          <cell r="E1290" t="str">
            <v>NON-EXEMPT</v>
          </cell>
          <cell r="F1290" t="str">
            <v>H</v>
          </cell>
          <cell r="G1290">
            <v>235</v>
          </cell>
          <cell r="H1290">
            <v>1111</v>
          </cell>
          <cell r="I1290" t="str">
            <v>0408</v>
          </cell>
          <cell r="J1290" t="str">
            <v>235</v>
          </cell>
          <cell r="K1290" t="str">
            <v>23</v>
          </cell>
          <cell r="L1290" t="str">
            <v>32</v>
          </cell>
          <cell r="M1290" t="str">
            <v>Y</v>
          </cell>
          <cell r="N1290" t="str">
            <v/>
          </cell>
          <cell r="O1290" t="str">
            <v/>
          </cell>
          <cell r="P1290" t="str">
            <v>4</v>
          </cell>
          <cell r="Q1290" t="str">
            <v>MNNE</v>
          </cell>
          <cell r="R1290" t="str">
            <v>NONE</v>
          </cell>
        </row>
        <row r="1291">
          <cell r="B1291" t="str">
            <v>6286</v>
          </cell>
          <cell r="C1291">
            <v>346</v>
          </cell>
          <cell r="D1291" t="str">
            <v>COORDINATOR, CENTRAL CURR</v>
          </cell>
          <cell r="E1291" t="str">
            <v>EXEMPT</v>
          </cell>
          <cell r="F1291" t="str">
            <v>S</v>
          </cell>
          <cell r="G1291">
            <v>235</v>
          </cell>
          <cell r="H1291">
            <v>1111</v>
          </cell>
          <cell r="I1291" t="str">
            <v>1423</v>
          </cell>
          <cell r="J1291" t="str">
            <v>020</v>
          </cell>
          <cell r="K1291" t="str">
            <v>1</v>
          </cell>
          <cell r="L1291" t="str">
            <v>7</v>
          </cell>
          <cell r="M1291" t="str">
            <v>Y</v>
          </cell>
          <cell r="N1291" t="str">
            <v/>
          </cell>
          <cell r="O1291" t="str">
            <v/>
          </cell>
          <cell r="P1291" t="str">
            <v>4</v>
          </cell>
          <cell r="Q1291" t="str">
            <v>MNTH</v>
          </cell>
          <cell r="R1291" t="str">
            <v>NONE</v>
          </cell>
        </row>
        <row r="1292">
          <cell r="B1292" t="str">
            <v>6287</v>
          </cell>
          <cell r="C1292">
            <v>0</v>
          </cell>
          <cell r="D1292" t="str">
            <v>COMMUNITY LIAISON</v>
          </cell>
          <cell r="E1292" t="str">
            <v>NON-EXEMPT</v>
          </cell>
          <cell r="F1292" t="str">
            <v>H</v>
          </cell>
          <cell r="G1292">
            <v>181</v>
          </cell>
          <cell r="H1292">
            <v>1111</v>
          </cell>
          <cell r="I1292" t="str">
            <v>0408</v>
          </cell>
          <cell r="J1292" t="str">
            <v>235</v>
          </cell>
          <cell r="K1292" t="str">
            <v>23</v>
          </cell>
          <cell r="L1292" t="str">
            <v>32</v>
          </cell>
          <cell r="M1292" t="str">
            <v>Y</v>
          </cell>
          <cell r="N1292" t="str">
            <v/>
          </cell>
          <cell r="O1292" t="str">
            <v/>
          </cell>
          <cell r="P1292" t="str">
            <v>4</v>
          </cell>
          <cell r="Q1292" t="str">
            <v>MNNE</v>
          </cell>
          <cell r="R1292" t="str">
            <v>NONE</v>
          </cell>
        </row>
        <row r="1293">
          <cell r="B1293" t="str">
            <v>6288</v>
          </cell>
          <cell r="C1293">
            <v>346</v>
          </cell>
          <cell r="D1293" t="str">
            <v>COORDINATOR, CTL ASSMT/TST</v>
          </cell>
          <cell r="E1293" t="str">
            <v>EXEMPT</v>
          </cell>
          <cell r="F1293" t="str">
            <v>S</v>
          </cell>
          <cell r="G1293">
            <v>235</v>
          </cell>
          <cell r="H1293">
            <v>1111</v>
          </cell>
          <cell r="I1293" t="str">
            <v>1423</v>
          </cell>
          <cell r="J1293" t="str">
            <v>020</v>
          </cell>
          <cell r="K1293" t="str">
            <v>1</v>
          </cell>
          <cell r="L1293" t="str">
            <v>7</v>
          </cell>
          <cell r="M1293" t="str">
            <v>Y</v>
          </cell>
          <cell r="N1293" t="str">
            <v/>
          </cell>
          <cell r="O1293" t="str">
            <v/>
          </cell>
          <cell r="P1293" t="str">
            <v>4</v>
          </cell>
          <cell r="Q1293" t="str">
            <v>MNTH</v>
          </cell>
          <cell r="R1293" t="str">
            <v>NONE</v>
          </cell>
        </row>
        <row r="1294">
          <cell r="B1294" t="str">
            <v>6289</v>
          </cell>
          <cell r="C1294">
            <v>346</v>
          </cell>
          <cell r="D1294" t="str">
            <v>COORDINATOR, CTL ELA COMPL</v>
          </cell>
          <cell r="E1294" t="str">
            <v>EXEMPT</v>
          </cell>
          <cell r="F1294" t="str">
            <v>S</v>
          </cell>
          <cell r="G1294">
            <v>235</v>
          </cell>
          <cell r="H1294">
            <v>1111</v>
          </cell>
          <cell r="I1294" t="str">
            <v>1423</v>
          </cell>
          <cell r="J1294" t="str">
            <v>020</v>
          </cell>
          <cell r="K1294" t="str">
            <v>1</v>
          </cell>
          <cell r="L1294" t="str">
            <v>7</v>
          </cell>
          <cell r="M1294" t="str">
            <v>Y</v>
          </cell>
          <cell r="N1294" t="str">
            <v/>
          </cell>
          <cell r="O1294" t="str">
            <v/>
          </cell>
          <cell r="P1294" t="str">
            <v>4</v>
          </cell>
          <cell r="Q1294" t="str">
            <v>MNTH</v>
          </cell>
          <cell r="R1294" t="str">
            <v>NONE</v>
          </cell>
        </row>
        <row r="1295">
          <cell r="B1295" t="str">
            <v>6290</v>
          </cell>
          <cell r="C1295">
            <v>502</v>
          </cell>
          <cell r="D1295" t="str">
            <v>RECRUITMENT COORDINATOR</v>
          </cell>
          <cell r="E1295" t="str">
            <v>EXEMPT</v>
          </cell>
          <cell r="F1295" t="str">
            <v>S</v>
          </cell>
          <cell r="G1295">
            <v>232</v>
          </cell>
          <cell r="H1295">
            <v>1111</v>
          </cell>
          <cell r="I1295" t="str">
            <v>1403</v>
          </cell>
          <cell r="J1295" t="str">
            <v>010</v>
          </cell>
          <cell r="K1295" t="str">
            <v>18</v>
          </cell>
          <cell r="L1295" t="str">
            <v>27</v>
          </cell>
          <cell r="M1295" t="str">
            <v>Y</v>
          </cell>
          <cell r="N1295" t="str">
            <v/>
          </cell>
          <cell r="O1295" t="str">
            <v/>
          </cell>
          <cell r="P1295" t="str">
            <v>4</v>
          </cell>
          <cell r="Q1295" t="str">
            <v>MNTH</v>
          </cell>
          <cell r="R1295" t="str">
            <v>NONE</v>
          </cell>
        </row>
        <row r="1296">
          <cell r="B1296" t="str">
            <v>6291</v>
          </cell>
          <cell r="C1296">
            <v>0</v>
          </cell>
          <cell r="D1296" t="str">
            <v>COORDINATOR, EARLY CARE &amp; ED</v>
          </cell>
          <cell r="E1296" t="str">
            <v>EXEMPT</v>
          </cell>
          <cell r="F1296" t="str">
            <v>S</v>
          </cell>
          <cell r="G1296">
            <v>235</v>
          </cell>
          <cell r="H1296">
            <v>1111</v>
          </cell>
          <cell r="I1296" t="str">
            <v>1403</v>
          </cell>
          <cell r="J1296" t="str">
            <v>010</v>
          </cell>
          <cell r="K1296" t="str">
            <v>14</v>
          </cell>
          <cell r="L1296" t="str">
            <v>22</v>
          </cell>
          <cell r="M1296" t="str">
            <v>Y</v>
          </cell>
          <cell r="N1296" t="str">
            <v/>
          </cell>
          <cell r="O1296" t="str">
            <v/>
          </cell>
          <cell r="P1296" t="str">
            <v>4</v>
          </cell>
          <cell r="Q1296" t="str">
            <v>MNTH</v>
          </cell>
          <cell r="R1296" t="str">
            <v>NONE</v>
          </cell>
        </row>
        <row r="1297">
          <cell r="B1297" t="str">
            <v>6292</v>
          </cell>
          <cell r="C1297">
            <v>329</v>
          </cell>
          <cell r="D1297" t="str">
            <v>SENIOR BEN &amp; COMP ANALYST</v>
          </cell>
          <cell r="E1297" t="str">
            <v>EXEMPT</v>
          </cell>
          <cell r="F1297" t="str">
            <v>S</v>
          </cell>
          <cell r="G1297">
            <v>235</v>
          </cell>
          <cell r="H1297">
            <v>1111</v>
          </cell>
          <cell r="I1297" t="str">
            <v>0400R</v>
          </cell>
          <cell r="J1297" t="str">
            <v>010</v>
          </cell>
          <cell r="K1297" t="str">
            <v/>
          </cell>
          <cell r="L1297" t="str">
            <v/>
          </cell>
          <cell r="M1297" t="str">
            <v>Y</v>
          </cell>
          <cell r="N1297" t="str">
            <v/>
          </cell>
          <cell r="O1297" t="str">
            <v/>
          </cell>
          <cell r="P1297" t="str">
            <v>4</v>
          </cell>
          <cell r="Q1297" t="str">
            <v>MNTH</v>
          </cell>
          <cell r="R1297" t="str">
            <v>NONE</v>
          </cell>
        </row>
        <row r="1298">
          <cell r="B1298" t="str">
            <v>6293</v>
          </cell>
          <cell r="C1298">
            <v>329</v>
          </cell>
          <cell r="D1298" t="str">
            <v>SENIOR COMP ANALYST</v>
          </cell>
          <cell r="E1298" t="str">
            <v>EXEMPT</v>
          </cell>
          <cell r="F1298" t="str">
            <v>S</v>
          </cell>
          <cell r="G1298">
            <v>235</v>
          </cell>
          <cell r="H1298">
            <v>1111</v>
          </cell>
          <cell r="I1298" t="str">
            <v>0400R</v>
          </cell>
          <cell r="J1298" t="str">
            <v>010</v>
          </cell>
          <cell r="K1298" t="str">
            <v/>
          </cell>
          <cell r="L1298" t="str">
            <v/>
          </cell>
          <cell r="M1298" t="str">
            <v>Y</v>
          </cell>
          <cell r="N1298" t="str">
            <v/>
          </cell>
          <cell r="O1298" t="str">
            <v/>
          </cell>
          <cell r="P1298" t="str">
            <v>4</v>
          </cell>
          <cell r="Q1298" t="str">
            <v>MNTH</v>
          </cell>
          <cell r="R1298" t="str">
            <v>NONE</v>
          </cell>
        </row>
        <row r="1299">
          <cell r="B1299" t="str">
            <v>6294</v>
          </cell>
          <cell r="C1299">
            <v>616</v>
          </cell>
          <cell r="D1299" t="str">
            <v>ASSEMBLER</v>
          </cell>
          <cell r="E1299" t="str">
            <v>NON-EXEMPT</v>
          </cell>
          <cell r="F1299" t="str">
            <v>H</v>
          </cell>
          <cell r="G1299">
            <v>235</v>
          </cell>
          <cell r="H1299">
            <v>1111</v>
          </cell>
          <cell r="I1299" t="str">
            <v>0408</v>
          </cell>
          <cell r="J1299" t="str">
            <v>235</v>
          </cell>
          <cell r="K1299" t="str">
            <v>9</v>
          </cell>
          <cell r="L1299" t="str">
            <v>16</v>
          </cell>
          <cell r="M1299" t="str">
            <v>Y</v>
          </cell>
          <cell r="N1299" t="str">
            <v/>
          </cell>
          <cell r="O1299" t="str">
            <v/>
          </cell>
          <cell r="P1299" t="str">
            <v>4</v>
          </cell>
          <cell r="Q1299" t="str">
            <v>MNNE</v>
          </cell>
          <cell r="R1299" t="str">
            <v>NONE</v>
          </cell>
        </row>
        <row r="1300">
          <cell r="B1300" t="str">
            <v>6295</v>
          </cell>
          <cell r="C1300">
            <v>333</v>
          </cell>
          <cell r="D1300" t="str">
            <v>SPECIALIST, ENERGY</v>
          </cell>
          <cell r="E1300" t="str">
            <v>EXEMPT</v>
          </cell>
          <cell r="F1300" t="str">
            <v>S</v>
          </cell>
          <cell r="G1300">
            <v>232</v>
          </cell>
          <cell r="H1300">
            <v>1111</v>
          </cell>
          <cell r="I1300" t="str">
            <v>1403</v>
          </cell>
          <cell r="J1300" t="str">
            <v>010</v>
          </cell>
          <cell r="K1300" t="str">
            <v>22</v>
          </cell>
          <cell r="L1300" t="str">
            <v>36</v>
          </cell>
          <cell r="M1300" t="str">
            <v>Y</v>
          </cell>
          <cell r="N1300" t="str">
            <v/>
          </cell>
          <cell r="O1300" t="str">
            <v/>
          </cell>
          <cell r="P1300" t="str">
            <v>4</v>
          </cell>
          <cell r="Q1300" t="str">
            <v>MNTH</v>
          </cell>
          <cell r="R1300" t="str">
            <v>NONE</v>
          </cell>
        </row>
        <row r="1301">
          <cell r="B1301" t="str">
            <v>6296</v>
          </cell>
          <cell r="C1301">
            <v>324</v>
          </cell>
          <cell r="D1301" t="str">
            <v>SENIOR RECRUITER</v>
          </cell>
          <cell r="E1301" t="str">
            <v>EXEMPT</v>
          </cell>
          <cell r="F1301" t="str">
            <v>S</v>
          </cell>
          <cell r="G1301">
            <v>235</v>
          </cell>
          <cell r="H1301">
            <v>1111</v>
          </cell>
          <cell r="I1301" t="str">
            <v>0400R</v>
          </cell>
          <cell r="J1301" t="str">
            <v>010</v>
          </cell>
          <cell r="K1301" t="str">
            <v/>
          </cell>
          <cell r="L1301" t="str">
            <v/>
          </cell>
          <cell r="M1301" t="str">
            <v>Y</v>
          </cell>
          <cell r="N1301" t="str">
            <v/>
          </cell>
          <cell r="O1301" t="str">
            <v/>
          </cell>
          <cell r="P1301" t="str">
            <v>4</v>
          </cell>
          <cell r="Q1301" t="str">
            <v>MNTH</v>
          </cell>
          <cell r="R1301" t="str">
            <v>NONE</v>
          </cell>
        </row>
        <row r="1302">
          <cell r="B1302" t="str">
            <v>6297</v>
          </cell>
          <cell r="C1302">
            <v>324</v>
          </cell>
          <cell r="D1302" t="str">
            <v>RECRUITER</v>
          </cell>
          <cell r="E1302" t="str">
            <v>EXEMPT</v>
          </cell>
          <cell r="F1302" t="str">
            <v>S</v>
          </cell>
          <cell r="G1302">
            <v>235</v>
          </cell>
          <cell r="H1302">
            <v>1111</v>
          </cell>
          <cell r="I1302" t="str">
            <v>0400R</v>
          </cell>
          <cell r="J1302" t="str">
            <v>010</v>
          </cell>
          <cell r="K1302" t="str">
            <v/>
          </cell>
          <cell r="L1302" t="str">
            <v/>
          </cell>
          <cell r="M1302" t="str">
            <v>Y</v>
          </cell>
          <cell r="N1302" t="str">
            <v/>
          </cell>
          <cell r="O1302" t="str">
            <v/>
          </cell>
          <cell r="P1302" t="str">
            <v>4</v>
          </cell>
          <cell r="Q1302" t="str">
            <v>MNTH</v>
          </cell>
          <cell r="R1302" t="str">
            <v>NONE</v>
          </cell>
        </row>
        <row r="1303">
          <cell r="B1303" t="str">
            <v>6298</v>
          </cell>
          <cell r="C1303">
            <v>502</v>
          </cell>
          <cell r="D1303" t="str">
            <v>COORDINATOR, HR</v>
          </cell>
          <cell r="E1303" t="str">
            <v>NON-EXEMPT</v>
          </cell>
          <cell r="F1303" t="str">
            <v>H</v>
          </cell>
          <cell r="G1303">
            <v>235</v>
          </cell>
          <cell r="H1303">
            <v>1111</v>
          </cell>
          <cell r="I1303" t="str">
            <v>0403</v>
          </cell>
          <cell r="J1303" t="str">
            <v>235</v>
          </cell>
          <cell r="K1303" t="str">
            <v>2</v>
          </cell>
          <cell r="L1303" t="str">
            <v>11</v>
          </cell>
          <cell r="M1303" t="str">
            <v>Y</v>
          </cell>
          <cell r="N1303" t="str">
            <v/>
          </cell>
          <cell r="O1303" t="str">
            <v/>
          </cell>
          <cell r="P1303" t="str">
            <v>4</v>
          </cell>
          <cell r="Q1303" t="str">
            <v>MNNE</v>
          </cell>
          <cell r="R1303" t="str">
            <v>NONE</v>
          </cell>
        </row>
        <row r="1304">
          <cell r="B1304" t="str">
            <v>6299</v>
          </cell>
          <cell r="C1304">
            <v>344</v>
          </cell>
          <cell r="D1304" t="str">
            <v>LEAD HR GENERALIST</v>
          </cell>
          <cell r="E1304" t="str">
            <v>EXEMPT</v>
          </cell>
          <cell r="F1304" t="str">
            <v>S</v>
          </cell>
          <cell r="G1304">
            <v>235</v>
          </cell>
          <cell r="H1304">
            <v>1111</v>
          </cell>
          <cell r="I1304" t="str">
            <v>1418</v>
          </cell>
          <cell r="J1304" t="str">
            <v>235</v>
          </cell>
          <cell r="K1304" t="str">
            <v>10</v>
          </cell>
          <cell r="L1304" t="str">
            <v>15</v>
          </cell>
          <cell r="M1304" t="str">
            <v>Y</v>
          </cell>
          <cell r="N1304" t="str">
            <v/>
          </cell>
          <cell r="O1304" t="str">
            <v/>
          </cell>
          <cell r="P1304" t="str">
            <v>4</v>
          </cell>
          <cell r="Q1304" t="str">
            <v>MNTH</v>
          </cell>
          <cell r="R1304" t="str">
            <v>NONE</v>
          </cell>
        </row>
        <row r="1305">
          <cell r="B1305" t="str">
            <v>6300</v>
          </cell>
          <cell r="C1305">
            <v>502</v>
          </cell>
          <cell r="D1305" t="str">
            <v>HUMAN RESOURCES REPRESENTATIVE</v>
          </cell>
          <cell r="E1305" t="str">
            <v>EXEMPT</v>
          </cell>
          <cell r="F1305" t="str">
            <v>S</v>
          </cell>
          <cell r="G1305">
            <v>235</v>
          </cell>
          <cell r="H1305">
            <v>1111</v>
          </cell>
          <cell r="I1305" t="str">
            <v>1418</v>
          </cell>
          <cell r="J1305" t="str">
            <v>235</v>
          </cell>
          <cell r="K1305" t="str">
            <v>1</v>
          </cell>
          <cell r="L1305" t="str">
            <v>9</v>
          </cell>
          <cell r="M1305" t="str">
            <v>Y</v>
          </cell>
          <cell r="N1305" t="str">
            <v/>
          </cell>
          <cell r="O1305" t="str">
            <v/>
          </cell>
          <cell r="P1305" t="str">
            <v>4</v>
          </cell>
          <cell r="Q1305" t="str">
            <v>MNTH</v>
          </cell>
          <cell r="R1305" t="str">
            <v>NONE</v>
          </cell>
        </row>
        <row r="1306">
          <cell r="B1306" t="str">
            <v>6301</v>
          </cell>
          <cell r="C1306">
            <v>322</v>
          </cell>
          <cell r="D1306" t="str">
            <v>ASST EXEC SEC DPSEPBA</v>
          </cell>
          <cell r="E1306" t="str">
            <v>EXEMPT</v>
          </cell>
          <cell r="F1306" t="str">
            <v>S</v>
          </cell>
          <cell r="G1306">
            <v>232</v>
          </cell>
          <cell r="H1306">
            <v>1111</v>
          </cell>
          <cell r="I1306" t="str">
            <v>1413</v>
          </cell>
          <cell r="J1306" t="str">
            <v>010</v>
          </cell>
          <cell r="K1306" t="str">
            <v>5</v>
          </cell>
          <cell r="L1306" t="str">
            <v>5</v>
          </cell>
          <cell r="M1306" t="str">
            <v>Y</v>
          </cell>
          <cell r="N1306" t="str">
            <v/>
          </cell>
          <cell r="O1306" t="str">
            <v/>
          </cell>
          <cell r="P1306" t="str">
            <v>4</v>
          </cell>
          <cell r="Q1306" t="str">
            <v>MNTH</v>
          </cell>
          <cell r="R1306" t="str">
            <v>NONE</v>
          </cell>
        </row>
        <row r="1307">
          <cell r="B1307" t="str">
            <v>6302</v>
          </cell>
          <cell r="C1307">
            <v>324</v>
          </cell>
          <cell r="D1307" t="str">
            <v>PAYROLL ANALYST</v>
          </cell>
          <cell r="E1307" t="str">
            <v>EXEMPT</v>
          </cell>
          <cell r="F1307" t="str">
            <v>S</v>
          </cell>
          <cell r="G1307">
            <v>237</v>
          </cell>
          <cell r="H1307">
            <v>1111</v>
          </cell>
          <cell r="I1307" t="str">
            <v>1501</v>
          </cell>
          <cell r="J1307" t="str">
            <v>010</v>
          </cell>
          <cell r="K1307" t="str">
            <v>6</v>
          </cell>
          <cell r="L1307" t="str">
            <v>16</v>
          </cell>
          <cell r="M1307" t="str">
            <v>Y</v>
          </cell>
          <cell r="N1307" t="str">
            <v/>
          </cell>
          <cell r="O1307" t="str">
            <v/>
          </cell>
          <cell r="P1307" t="str">
            <v>4</v>
          </cell>
          <cell r="Q1307" t="str">
            <v>MNTH</v>
          </cell>
          <cell r="R1307" t="str">
            <v>NONE</v>
          </cell>
        </row>
        <row r="1308">
          <cell r="B1308" t="str">
            <v>6303</v>
          </cell>
          <cell r="C1308">
            <v>320</v>
          </cell>
          <cell r="D1308" t="str">
            <v>LEAD ACCOUNTANT</v>
          </cell>
          <cell r="E1308" t="str">
            <v>EXEMPT</v>
          </cell>
          <cell r="F1308" t="str">
            <v>S</v>
          </cell>
          <cell r="G1308">
            <v>235</v>
          </cell>
          <cell r="H1308">
            <v>1111</v>
          </cell>
          <cell r="I1308" t="str">
            <v>1403</v>
          </cell>
          <cell r="J1308" t="str">
            <v>010</v>
          </cell>
          <cell r="K1308" t="str">
            <v>18</v>
          </cell>
          <cell r="L1308" t="str">
            <v>27</v>
          </cell>
          <cell r="M1308" t="str">
            <v>Y</v>
          </cell>
          <cell r="N1308" t="str">
            <v/>
          </cell>
          <cell r="O1308" t="str">
            <v/>
          </cell>
          <cell r="P1308" t="str">
            <v>4</v>
          </cell>
          <cell r="Q1308" t="str">
            <v>MNTH</v>
          </cell>
          <cell r="R1308" t="str">
            <v>NONE</v>
          </cell>
        </row>
        <row r="1309">
          <cell r="B1309" t="str">
            <v>6304</v>
          </cell>
          <cell r="C1309">
            <v>502</v>
          </cell>
          <cell r="D1309" t="str">
            <v>HUMAN RESOURCES GENERALIST</v>
          </cell>
          <cell r="E1309" t="str">
            <v>NON-EXEMPT</v>
          </cell>
          <cell r="F1309" t="str">
            <v>H</v>
          </cell>
          <cell r="G1309">
            <v>235</v>
          </cell>
          <cell r="H1309">
            <v>1111</v>
          </cell>
          <cell r="I1309" t="str">
            <v>0411</v>
          </cell>
          <cell r="J1309" t="str">
            <v>235</v>
          </cell>
          <cell r="K1309" t="str">
            <v>7</v>
          </cell>
          <cell r="L1309" t="str">
            <v>16</v>
          </cell>
          <cell r="M1309" t="str">
            <v>Y</v>
          </cell>
          <cell r="N1309" t="str">
            <v/>
          </cell>
          <cell r="O1309" t="str">
            <v/>
          </cell>
          <cell r="P1309" t="str">
            <v>4</v>
          </cell>
          <cell r="Q1309" t="str">
            <v>MNNE</v>
          </cell>
          <cell r="R1309" t="str">
            <v>NONE</v>
          </cell>
        </row>
        <row r="1310">
          <cell r="B1310" t="str">
            <v>6305</v>
          </cell>
          <cell r="C1310">
            <v>306</v>
          </cell>
          <cell r="D1310" t="str">
            <v>PHYSICIAN</v>
          </cell>
          <cell r="E1310" t="str">
            <v>EXEMPT</v>
          </cell>
          <cell r="F1310" t="str">
            <v>H</v>
          </cell>
          <cell r="G1310">
            <v>0</v>
          </cell>
          <cell r="H1310">
            <v>1111</v>
          </cell>
          <cell r="I1310" t="str">
            <v>0690R</v>
          </cell>
          <cell r="J1310" t="str">
            <v>010</v>
          </cell>
          <cell r="K1310" t="str">
            <v/>
          </cell>
          <cell r="L1310" t="str">
            <v/>
          </cell>
          <cell r="M1310" t="str">
            <v>Y</v>
          </cell>
          <cell r="N1310" t="str">
            <v/>
          </cell>
          <cell r="O1310" t="str">
            <v/>
          </cell>
          <cell r="P1310" t="str">
            <v>4</v>
          </cell>
          <cell r="Q1310" t="str">
            <v>MNTH</v>
          </cell>
          <cell r="R1310" t="str">
            <v>NONE</v>
          </cell>
        </row>
        <row r="1311">
          <cell r="B1311" t="str">
            <v>6306</v>
          </cell>
          <cell r="C1311">
            <v>322</v>
          </cell>
          <cell r="D1311" t="str">
            <v>SUMMER LITERACY PROG ASST</v>
          </cell>
          <cell r="E1311" t="str">
            <v>EXEMPT</v>
          </cell>
          <cell r="F1311" t="str">
            <v>S</v>
          </cell>
          <cell r="G1311">
            <v>235</v>
          </cell>
          <cell r="H1311">
            <v>1111</v>
          </cell>
          <cell r="I1311" t="str">
            <v>1403</v>
          </cell>
          <cell r="J1311" t="str">
            <v>010</v>
          </cell>
          <cell r="K1311" t="str">
            <v>6</v>
          </cell>
          <cell r="L1311" t="str">
            <v>21</v>
          </cell>
          <cell r="M1311" t="str">
            <v>Y</v>
          </cell>
          <cell r="N1311" t="str">
            <v/>
          </cell>
          <cell r="O1311" t="str">
            <v/>
          </cell>
          <cell r="P1311" t="str">
            <v>4</v>
          </cell>
          <cell r="Q1311" t="str">
            <v>MNTH</v>
          </cell>
          <cell r="R1311" t="str">
            <v>NONE</v>
          </cell>
        </row>
        <row r="1312">
          <cell r="B1312" t="str">
            <v>6307</v>
          </cell>
          <cell r="C1312">
            <v>337</v>
          </cell>
          <cell r="D1312" t="str">
            <v>FEDERAL PROJECTS ASST I</v>
          </cell>
          <cell r="E1312" t="str">
            <v>NON-EXEMPT</v>
          </cell>
          <cell r="F1312" t="str">
            <v>H</v>
          </cell>
          <cell r="G1312">
            <v>200</v>
          </cell>
          <cell r="H1312">
            <v>1111</v>
          </cell>
          <cell r="I1312" t="str">
            <v>0407</v>
          </cell>
          <cell r="J1312" t="str">
            <v>200</v>
          </cell>
          <cell r="K1312" t="str">
            <v>17</v>
          </cell>
          <cell r="L1312" t="str">
            <v>17</v>
          </cell>
          <cell r="M1312" t="str">
            <v>Y</v>
          </cell>
          <cell r="N1312" t="str">
            <v/>
          </cell>
          <cell r="O1312" t="str">
            <v/>
          </cell>
          <cell r="P1312" t="str">
            <v>4</v>
          </cell>
          <cell r="Q1312" t="str">
            <v>MNNE</v>
          </cell>
          <cell r="R1312" t="str">
            <v>NONE</v>
          </cell>
        </row>
        <row r="1313">
          <cell r="B1313" t="str">
            <v>6308</v>
          </cell>
          <cell r="C1313">
            <v>337</v>
          </cell>
          <cell r="D1313" t="str">
            <v>FEDERAL PROJECTS ASST II</v>
          </cell>
          <cell r="E1313" t="str">
            <v>NON-EXEMPT</v>
          </cell>
          <cell r="F1313" t="str">
            <v>H</v>
          </cell>
          <cell r="G1313">
            <v>200</v>
          </cell>
          <cell r="H1313">
            <v>1111</v>
          </cell>
          <cell r="I1313" t="str">
            <v>0407</v>
          </cell>
          <cell r="J1313" t="str">
            <v>200</v>
          </cell>
          <cell r="K1313" t="str">
            <v>26</v>
          </cell>
          <cell r="L1313" t="str">
            <v>26</v>
          </cell>
          <cell r="M1313" t="str">
            <v>Y</v>
          </cell>
          <cell r="N1313" t="str">
            <v/>
          </cell>
          <cell r="O1313" t="str">
            <v/>
          </cell>
          <cell r="P1313" t="str">
            <v>4</v>
          </cell>
          <cell r="Q1313" t="str">
            <v>MNNE</v>
          </cell>
          <cell r="R1313" t="str">
            <v>NONE</v>
          </cell>
        </row>
        <row r="1314">
          <cell r="B1314" t="str">
            <v>6309</v>
          </cell>
          <cell r="C1314">
            <v>337</v>
          </cell>
          <cell r="D1314" t="str">
            <v>SPECIALIST, FED RESOURCE</v>
          </cell>
          <cell r="E1314" t="str">
            <v>NON-EXEMPT</v>
          </cell>
          <cell r="F1314" t="str">
            <v>H</v>
          </cell>
          <cell r="G1314">
            <v>197</v>
          </cell>
          <cell r="H1314">
            <v>1111</v>
          </cell>
          <cell r="I1314" t="str">
            <v>0400</v>
          </cell>
          <cell r="J1314" t="str">
            <v>200</v>
          </cell>
          <cell r="K1314" t="str">
            <v>2</v>
          </cell>
          <cell r="L1314" t="str">
            <v>5</v>
          </cell>
          <cell r="M1314" t="str">
            <v>Y</v>
          </cell>
          <cell r="N1314" t="str">
            <v/>
          </cell>
          <cell r="O1314" t="str">
            <v/>
          </cell>
          <cell r="P1314" t="str">
            <v>4</v>
          </cell>
          <cell r="Q1314" t="str">
            <v>MNNE</v>
          </cell>
          <cell r="R1314" t="str">
            <v>NONE</v>
          </cell>
        </row>
        <row r="1315">
          <cell r="B1315" t="str">
            <v>6310</v>
          </cell>
          <cell r="C1315">
            <v>409</v>
          </cell>
          <cell r="D1315" t="str">
            <v>HEALTH CARE TECHNICIAN II</v>
          </cell>
          <cell r="E1315" t="str">
            <v>NON-EXEMPT</v>
          </cell>
          <cell r="F1315" t="str">
            <v>H</v>
          </cell>
          <cell r="G1315">
            <v>190</v>
          </cell>
          <cell r="H1315">
            <v>1111</v>
          </cell>
          <cell r="I1315" t="str">
            <v>0408</v>
          </cell>
          <cell r="J1315" t="str">
            <v>190</v>
          </cell>
          <cell r="K1315" t="str">
            <v>7</v>
          </cell>
          <cell r="L1315" t="str">
            <v>14</v>
          </cell>
          <cell r="M1315" t="str">
            <v>Y</v>
          </cell>
          <cell r="N1315" t="str">
            <v/>
          </cell>
          <cell r="O1315" t="str">
            <v/>
          </cell>
          <cell r="P1315" t="str">
            <v>4</v>
          </cell>
          <cell r="Q1315" t="str">
            <v>MNNE</v>
          </cell>
          <cell r="R1315" t="str">
            <v>NONE</v>
          </cell>
        </row>
        <row r="1316">
          <cell r="B1316" t="str">
            <v>6311</v>
          </cell>
          <cell r="C1316">
            <v>201</v>
          </cell>
          <cell r="D1316" t="str">
            <v>HEALTH SCIENCE INSTRUCTOR</v>
          </cell>
          <cell r="E1316" t="str">
            <v>EXEMPT</v>
          </cell>
          <cell r="F1316" t="str">
            <v>S</v>
          </cell>
          <cell r="G1316">
            <v>187</v>
          </cell>
          <cell r="H1316">
            <v>1111</v>
          </cell>
          <cell r="I1316" t="str">
            <v>1501</v>
          </cell>
          <cell r="J1316" t="str">
            <v>010</v>
          </cell>
          <cell r="K1316" t="str">
            <v>10</v>
          </cell>
          <cell r="L1316" t="str">
            <v>15</v>
          </cell>
          <cell r="M1316" t="str">
            <v>Y</v>
          </cell>
          <cell r="N1316" t="str">
            <v/>
          </cell>
          <cell r="O1316" t="str">
            <v/>
          </cell>
          <cell r="P1316" t="str">
            <v>4</v>
          </cell>
          <cell r="Q1316" t="str">
            <v>MNTH</v>
          </cell>
          <cell r="R1316" t="str">
            <v>NONE</v>
          </cell>
        </row>
        <row r="1317">
          <cell r="B1317" t="str">
            <v>6312</v>
          </cell>
          <cell r="C1317">
            <v>108</v>
          </cell>
          <cell r="D1317" t="str">
            <v>MANAGER, OFFICE</v>
          </cell>
          <cell r="E1317" t="str">
            <v>EXEMPT</v>
          </cell>
          <cell r="F1317" t="str">
            <v>S</v>
          </cell>
          <cell r="G1317">
            <v>240</v>
          </cell>
          <cell r="H1317">
            <v>1111</v>
          </cell>
          <cell r="I1317" t="str">
            <v>1501</v>
          </cell>
          <cell r="J1317" t="str">
            <v>010</v>
          </cell>
          <cell r="K1317" t="str">
            <v>22</v>
          </cell>
          <cell r="L1317" t="str">
            <v>30</v>
          </cell>
          <cell r="M1317" t="str">
            <v>Y</v>
          </cell>
          <cell r="N1317" t="str">
            <v/>
          </cell>
          <cell r="O1317" t="str">
            <v/>
          </cell>
          <cell r="P1317" t="str">
            <v>4</v>
          </cell>
          <cell r="Q1317" t="str">
            <v>MNTH</v>
          </cell>
          <cell r="R1317" t="str">
            <v>NONE</v>
          </cell>
        </row>
        <row r="1318">
          <cell r="B1318" t="str">
            <v>6313</v>
          </cell>
          <cell r="C1318">
            <v>405</v>
          </cell>
          <cell r="D1318" t="str">
            <v>SPECIALIST, PARENT COMM</v>
          </cell>
          <cell r="E1318" t="str">
            <v>NON-EXEMPT</v>
          </cell>
          <cell r="F1318" t="str">
            <v>H</v>
          </cell>
          <cell r="G1318">
            <v>237</v>
          </cell>
          <cell r="H1318">
            <v>1111</v>
          </cell>
          <cell r="I1318" t="str">
            <v>0403</v>
          </cell>
          <cell r="J1318" t="str">
            <v>240</v>
          </cell>
          <cell r="K1318" t="str">
            <v>8</v>
          </cell>
          <cell r="L1318" t="str">
            <v>12</v>
          </cell>
          <cell r="M1318" t="str">
            <v>Y</v>
          </cell>
          <cell r="N1318" t="str">
            <v/>
          </cell>
          <cell r="O1318" t="str">
            <v/>
          </cell>
          <cell r="P1318" t="str">
            <v>4</v>
          </cell>
          <cell r="Q1318" t="str">
            <v>MNNE</v>
          </cell>
          <cell r="R1318" t="str">
            <v>NONE</v>
          </cell>
        </row>
        <row r="1319">
          <cell r="B1319" t="str">
            <v>6314</v>
          </cell>
          <cell r="C1319">
            <v>403</v>
          </cell>
          <cell r="D1319" t="str">
            <v>PARENT ED &amp; PRE-SCHOOL</v>
          </cell>
          <cell r="E1319" t="str">
            <v>NON-EXEMPT</v>
          </cell>
          <cell r="F1319" t="str">
            <v>H</v>
          </cell>
          <cell r="G1319">
            <v>0</v>
          </cell>
          <cell r="H1319">
            <v>1111</v>
          </cell>
          <cell r="I1319" t="str">
            <v>0590R</v>
          </cell>
          <cell r="J1319" t="str">
            <v>010</v>
          </cell>
          <cell r="K1319" t="str">
            <v/>
          </cell>
          <cell r="L1319" t="str">
            <v/>
          </cell>
          <cell r="M1319" t="str">
            <v>N</v>
          </cell>
          <cell r="N1319" t="str">
            <v/>
          </cell>
          <cell r="O1319" t="str">
            <v/>
          </cell>
          <cell r="P1319" t="str">
            <v>4</v>
          </cell>
          <cell r="Q1319" t="str">
            <v>MPHP</v>
          </cell>
          <cell r="R1319" t="str">
            <v>NONE</v>
          </cell>
        </row>
        <row r="1320">
          <cell r="B1320" t="str">
            <v>6315</v>
          </cell>
          <cell r="C1320">
            <v>201</v>
          </cell>
          <cell r="D1320" t="str">
            <v>MILITARY INSTRUCTION</v>
          </cell>
          <cell r="E1320" t="str">
            <v>EXEMPT</v>
          </cell>
          <cell r="F1320" t="str">
            <v>S</v>
          </cell>
          <cell r="G1320">
            <v>240</v>
          </cell>
          <cell r="H1320">
            <v>1111</v>
          </cell>
          <cell r="I1320" t="str">
            <v>0160R</v>
          </cell>
          <cell r="J1320" t="str">
            <v>010</v>
          </cell>
          <cell r="K1320" t="str">
            <v/>
          </cell>
          <cell r="L1320" t="str">
            <v/>
          </cell>
          <cell r="M1320" t="str">
            <v>Y1</v>
          </cell>
          <cell r="N1320" t="str">
            <v/>
          </cell>
          <cell r="O1320" t="str">
            <v/>
          </cell>
          <cell r="P1320" t="str">
            <v>4</v>
          </cell>
          <cell r="Q1320" t="str">
            <v>MNTH</v>
          </cell>
          <cell r="R1320" t="str">
            <v>DCTA</v>
          </cell>
        </row>
        <row r="1321">
          <cell r="B1321" t="str">
            <v>6316</v>
          </cell>
          <cell r="C1321">
            <v>505</v>
          </cell>
          <cell r="D1321" t="str">
            <v>MULTILITH OFFSET PRESSMAN</v>
          </cell>
          <cell r="E1321" t="str">
            <v>NON-EXEMPT</v>
          </cell>
          <cell r="F1321" t="str">
            <v>H</v>
          </cell>
          <cell r="G1321">
            <v>245</v>
          </cell>
          <cell r="H1321">
            <v>1111</v>
          </cell>
          <cell r="I1321" t="str">
            <v>0408</v>
          </cell>
          <cell r="J1321" t="str">
            <v>245</v>
          </cell>
          <cell r="K1321" t="str">
            <v>19</v>
          </cell>
          <cell r="L1321" t="str">
            <v>23</v>
          </cell>
          <cell r="M1321" t="str">
            <v>Y</v>
          </cell>
          <cell r="N1321" t="str">
            <v/>
          </cell>
          <cell r="O1321" t="str">
            <v/>
          </cell>
          <cell r="P1321" t="str">
            <v>4</v>
          </cell>
          <cell r="Q1321" t="str">
            <v>MNNE</v>
          </cell>
          <cell r="R1321" t="str">
            <v>NONE</v>
          </cell>
        </row>
        <row r="1322">
          <cell r="B1322" t="str">
            <v>6317</v>
          </cell>
          <cell r="C1322">
            <v>362</v>
          </cell>
          <cell r="D1322" t="str">
            <v>FINANCIAL SYST PROJ COOR</v>
          </cell>
          <cell r="E1322" t="str">
            <v>EXEMPT</v>
          </cell>
          <cell r="F1322" t="str">
            <v>S</v>
          </cell>
          <cell r="G1322">
            <v>232</v>
          </cell>
          <cell r="H1322">
            <v>1111</v>
          </cell>
          <cell r="I1322" t="str">
            <v>1403</v>
          </cell>
          <cell r="J1322" t="str">
            <v>010</v>
          </cell>
          <cell r="K1322" t="str">
            <v>31</v>
          </cell>
          <cell r="L1322" t="str">
            <v>36</v>
          </cell>
          <cell r="M1322" t="str">
            <v>Y</v>
          </cell>
          <cell r="N1322" t="str">
            <v/>
          </cell>
          <cell r="O1322" t="str">
            <v/>
          </cell>
          <cell r="P1322" t="str">
            <v>4</v>
          </cell>
          <cell r="Q1322" t="str">
            <v>MNTH</v>
          </cell>
          <cell r="R1322" t="str">
            <v>NONE</v>
          </cell>
        </row>
        <row r="1323">
          <cell r="B1323" t="str">
            <v>6318</v>
          </cell>
          <cell r="C1323">
            <v>382</v>
          </cell>
          <cell r="D1323" t="str">
            <v>GEOGRAPHIC SYSTEMS ANLYST</v>
          </cell>
          <cell r="E1323" t="str">
            <v>NON-EXEMPT</v>
          </cell>
          <cell r="F1323" t="str">
            <v>H</v>
          </cell>
          <cell r="G1323">
            <v>240</v>
          </cell>
          <cell r="H1323">
            <v>1111</v>
          </cell>
          <cell r="I1323" t="str">
            <v>0402</v>
          </cell>
          <cell r="J1323" t="str">
            <v>240</v>
          </cell>
          <cell r="K1323" t="str">
            <v>25</v>
          </cell>
          <cell r="L1323" t="str">
            <v>36</v>
          </cell>
          <cell r="M1323" t="str">
            <v>Y</v>
          </cell>
          <cell r="N1323" t="str">
            <v/>
          </cell>
          <cell r="O1323" t="str">
            <v/>
          </cell>
          <cell r="P1323" t="str">
            <v>4</v>
          </cell>
          <cell r="Q1323" t="str">
            <v>MNNE</v>
          </cell>
          <cell r="R1323" t="str">
            <v>NONE</v>
          </cell>
        </row>
        <row r="1324">
          <cell r="B1324" t="str">
            <v>6319</v>
          </cell>
          <cell r="C1324">
            <v>405</v>
          </cell>
          <cell r="D1324" t="str">
            <v>SPEC, PARENT INVOLVEMENT</v>
          </cell>
          <cell r="E1324" t="str">
            <v>NON-EXEMPT</v>
          </cell>
          <cell r="F1324" t="str">
            <v>H</v>
          </cell>
          <cell r="G1324">
            <v>204</v>
          </cell>
          <cell r="H1324">
            <v>1111</v>
          </cell>
          <cell r="I1324" t="str">
            <v>0403</v>
          </cell>
          <cell r="J1324" t="str">
            <v>207</v>
          </cell>
          <cell r="K1324" t="str">
            <v>11</v>
          </cell>
          <cell r="L1324" t="str">
            <v>21</v>
          </cell>
          <cell r="M1324" t="str">
            <v>Y</v>
          </cell>
          <cell r="N1324" t="str">
            <v/>
          </cell>
          <cell r="O1324" t="str">
            <v/>
          </cell>
          <cell r="P1324" t="str">
            <v>4</v>
          </cell>
          <cell r="Q1324" t="str">
            <v>MNNE</v>
          </cell>
          <cell r="R1324" t="str">
            <v>NONE</v>
          </cell>
        </row>
        <row r="1325">
          <cell r="B1325" t="str">
            <v>6320</v>
          </cell>
          <cell r="C1325">
            <v>212</v>
          </cell>
          <cell r="D1325" t="str">
            <v>SPECIALIST, GIFT &amp; TAL RES</v>
          </cell>
          <cell r="E1325" t="str">
            <v>NON-EXEMPT</v>
          </cell>
          <cell r="F1325" t="str">
            <v>H</v>
          </cell>
          <cell r="G1325">
            <v>237</v>
          </cell>
          <cell r="H1325">
            <v>1111</v>
          </cell>
          <cell r="I1325" t="str">
            <v>0403</v>
          </cell>
          <cell r="J1325" t="str">
            <v>240</v>
          </cell>
          <cell r="K1325" t="str">
            <v>14</v>
          </cell>
          <cell r="L1325" t="str">
            <v>19</v>
          </cell>
          <cell r="M1325" t="str">
            <v>Y</v>
          </cell>
          <cell r="N1325" t="str">
            <v/>
          </cell>
          <cell r="O1325" t="str">
            <v/>
          </cell>
          <cell r="P1325" t="str">
            <v>4</v>
          </cell>
          <cell r="Q1325" t="str">
            <v>MNNE</v>
          </cell>
          <cell r="R1325" t="str">
            <v>NONE</v>
          </cell>
        </row>
        <row r="1326">
          <cell r="B1326" t="str">
            <v>6321</v>
          </cell>
          <cell r="C1326">
            <v>0</v>
          </cell>
          <cell r="D1326" t="str">
            <v>FOOD SVC WRK STDY STUDNT</v>
          </cell>
          <cell r="E1326" t="str">
            <v>NON-EXEMPT</v>
          </cell>
          <cell r="F1326" t="str">
            <v>H</v>
          </cell>
          <cell r="G1326">
            <v>0</v>
          </cell>
          <cell r="H1326">
            <v>1111</v>
          </cell>
          <cell r="I1326" t="str">
            <v>0252</v>
          </cell>
          <cell r="J1326" t="str">
            <v>050</v>
          </cell>
          <cell r="K1326" t="str">
            <v>1</v>
          </cell>
          <cell r="L1326" t="str">
            <v>3</v>
          </cell>
          <cell r="M1326" t="str">
            <v>N</v>
          </cell>
          <cell r="N1326" t="str">
            <v/>
          </cell>
          <cell r="O1326" t="str">
            <v/>
          </cell>
          <cell r="P1326" t="str">
            <v>3</v>
          </cell>
          <cell r="Q1326" t="str">
            <v>SMHP</v>
          </cell>
          <cell r="R1326" t="str">
            <v>NONE</v>
          </cell>
        </row>
        <row r="1327">
          <cell r="B1327" t="str">
            <v>6322</v>
          </cell>
          <cell r="C1327">
            <v>324</v>
          </cell>
          <cell r="D1327" t="str">
            <v>SPECIALIST, FINANCE</v>
          </cell>
          <cell r="E1327" t="str">
            <v>NON-EXEMPT</v>
          </cell>
          <cell r="F1327" t="str">
            <v>H</v>
          </cell>
          <cell r="G1327">
            <v>232</v>
          </cell>
          <cell r="H1327">
            <v>1111</v>
          </cell>
          <cell r="I1327" t="str">
            <v>0501</v>
          </cell>
          <cell r="J1327" t="str">
            <v>235</v>
          </cell>
          <cell r="K1327" t="str">
            <v>25</v>
          </cell>
          <cell r="L1327" t="str">
            <v>35</v>
          </cell>
          <cell r="M1327" t="str">
            <v>Y</v>
          </cell>
          <cell r="N1327" t="str">
            <v/>
          </cell>
          <cell r="O1327" t="str">
            <v/>
          </cell>
          <cell r="P1327" t="str">
            <v>4</v>
          </cell>
          <cell r="Q1327" t="str">
            <v>MNNE</v>
          </cell>
          <cell r="R1327" t="str">
            <v>NONE</v>
          </cell>
        </row>
        <row r="1328">
          <cell r="B1328" t="str">
            <v>6323</v>
          </cell>
          <cell r="C1328">
            <v>409</v>
          </cell>
          <cell r="D1328" t="str">
            <v>HEALTH CARE TECHNICIAN I</v>
          </cell>
          <cell r="E1328" t="str">
            <v>NON-EXEMPT</v>
          </cell>
          <cell r="F1328" t="str">
            <v>H</v>
          </cell>
          <cell r="G1328">
            <v>187</v>
          </cell>
          <cell r="H1328">
            <v>1111</v>
          </cell>
          <cell r="I1328" t="str">
            <v>0408</v>
          </cell>
          <cell r="J1328" t="str">
            <v>190</v>
          </cell>
          <cell r="K1328" t="str">
            <v>4</v>
          </cell>
          <cell r="L1328" t="str">
            <v>10</v>
          </cell>
          <cell r="M1328" t="str">
            <v>Y</v>
          </cell>
          <cell r="N1328" t="str">
            <v/>
          </cell>
          <cell r="O1328" t="str">
            <v/>
          </cell>
          <cell r="P1328" t="str">
            <v>4</v>
          </cell>
          <cell r="Q1328" t="str">
            <v>MNNE</v>
          </cell>
          <cell r="R1328" t="str">
            <v>NONE</v>
          </cell>
        </row>
        <row r="1329">
          <cell r="B1329" t="str">
            <v>6324</v>
          </cell>
          <cell r="C1329">
            <v>381</v>
          </cell>
          <cell r="D1329" t="str">
            <v>HRIS SPECIALIST</v>
          </cell>
          <cell r="E1329" t="str">
            <v>EXEMPT</v>
          </cell>
          <cell r="F1329" t="str">
            <v>S</v>
          </cell>
          <cell r="G1329">
            <v>232</v>
          </cell>
          <cell r="H1329">
            <v>1111</v>
          </cell>
          <cell r="I1329" t="str">
            <v>1403</v>
          </cell>
          <cell r="J1329" t="str">
            <v>010</v>
          </cell>
          <cell r="K1329" t="str">
            <v>23</v>
          </cell>
          <cell r="L1329" t="str">
            <v>32</v>
          </cell>
          <cell r="M1329" t="str">
            <v>Y</v>
          </cell>
          <cell r="N1329" t="str">
            <v/>
          </cell>
          <cell r="O1329" t="str">
            <v/>
          </cell>
          <cell r="P1329" t="str">
            <v>4</v>
          </cell>
          <cell r="Q1329" t="str">
            <v>MNTH</v>
          </cell>
          <cell r="R1329" t="str">
            <v>NONE</v>
          </cell>
        </row>
        <row r="1330">
          <cell r="B1330" t="str">
            <v>6325</v>
          </cell>
          <cell r="C1330">
            <v>340</v>
          </cell>
          <cell r="D1330" t="str">
            <v>INTERNAL AUDITOR</v>
          </cell>
          <cell r="E1330" t="str">
            <v>EXEMPT</v>
          </cell>
          <cell r="F1330" t="str">
            <v>S</v>
          </cell>
          <cell r="G1330">
            <v>232</v>
          </cell>
          <cell r="H1330">
            <v>1111</v>
          </cell>
          <cell r="I1330" t="str">
            <v>1200</v>
          </cell>
          <cell r="J1330" t="str">
            <v>035</v>
          </cell>
          <cell r="K1330" t="str">
            <v>1</v>
          </cell>
          <cell r="L1330" t="str">
            <v>6</v>
          </cell>
          <cell r="M1330" t="str">
            <v>Y</v>
          </cell>
          <cell r="N1330" t="str">
            <v/>
          </cell>
          <cell r="O1330" t="str">
            <v/>
          </cell>
          <cell r="P1330" t="str">
            <v>4</v>
          </cell>
          <cell r="Q1330" t="str">
            <v>MNTH</v>
          </cell>
          <cell r="R1330" t="str">
            <v>NONE</v>
          </cell>
        </row>
        <row r="1331">
          <cell r="B1331" t="str">
            <v>6326</v>
          </cell>
          <cell r="C1331">
            <v>407</v>
          </cell>
          <cell r="D1331" t="str">
            <v>INTRAMURAL WORKER</v>
          </cell>
          <cell r="E1331" t="str">
            <v>NON-EXEMPT</v>
          </cell>
          <cell r="F1331" t="str">
            <v>H</v>
          </cell>
          <cell r="G1331">
            <v>0</v>
          </cell>
          <cell r="H1331">
            <v>1111</v>
          </cell>
          <cell r="I1331" t="str">
            <v>0520R</v>
          </cell>
          <cell r="J1331" t="str">
            <v>010</v>
          </cell>
          <cell r="K1331" t="str">
            <v/>
          </cell>
          <cell r="L1331" t="str">
            <v/>
          </cell>
          <cell r="M1331" t="str">
            <v>Y</v>
          </cell>
          <cell r="N1331" t="str">
            <v/>
          </cell>
          <cell r="O1331" t="str">
            <v/>
          </cell>
          <cell r="P1331" t="str">
            <v>4</v>
          </cell>
          <cell r="Q1331" t="str">
            <v>MPHP</v>
          </cell>
          <cell r="R1331" t="str">
            <v>NONE</v>
          </cell>
        </row>
        <row r="1332">
          <cell r="B1332" t="str">
            <v>6327</v>
          </cell>
          <cell r="C1332">
            <v>356</v>
          </cell>
          <cell r="D1332" t="str">
            <v>MEDIA TECHNICIAN</v>
          </cell>
          <cell r="E1332" t="str">
            <v>NON-EXEMPT</v>
          </cell>
          <cell r="F1332" t="str">
            <v>H</v>
          </cell>
          <cell r="G1332">
            <v>200</v>
          </cell>
          <cell r="H1332">
            <v>1111</v>
          </cell>
          <cell r="I1332" t="str">
            <v>0405</v>
          </cell>
          <cell r="J1332" t="str">
            <v>200</v>
          </cell>
          <cell r="K1332" t="str">
            <v>4</v>
          </cell>
          <cell r="L1332" t="str">
            <v>10</v>
          </cell>
          <cell r="M1332" t="str">
            <v>Y</v>
          </cell>
          <cell r="N1332" t="str">
            <v/>
          </cell>
          <cell r="O1332" t="str">
            <v/>
          </cell>
          <cell r="P1332" t="str">
            <v>4</v>
          </cell>
          <cell r="Q1332" t="str">
            <v>MNNE</v>
          </cell>
          <cell r="R1332" t="str">
            <v>NONE</v>
          </cell>
        </row>
        <row r="1333">
          <cell r="B1333" t="str">
            <v>6328</v>
          </cell>
          <cell r="C1333">
            <v>501</v>
          </cell>
          <cell r="D1333" t="str">
            <v>PAYROLL TECHNICIAN III</v>
          </cell>
          <cell r="E1333" t="str">
            <v>NON-EXEMPT</v>
          </cell>
          <cell r="F1333" t="str">
            <v>H</v>
          </cell>
          <cell r="G1333">
            <v>240</v>
          </cell>
          <cell r="H1333">
            <v>1111</v>
          </cell>
          <cell r="I1333" t="str">
            <v>0150</v>
          </cell>
          <cell r="J1333" t="str">
            <v>010</v>
          </cell>
          <cell r="K1333" t="str">
            <v>22</v>
          </cell>
          <cell r="L1333" t="str">
            <v>33</v>
          </cell>
          <cell r="M1333" t="str">
            <v>Y</v>
          </cell>
          <cell r="N1333" t="str">
            <v/>
          </cell>
          <cell r="O1333" t="str">
            <v/>
          </cell>
          <cell r="P1333" t="str">
            <v>4</v>
          </cell>
          <cell r="Q1333" t="str">
            <v>MNNE</v>
          </cell>
          <cell r="R1333" t="str">
            <v>DAEO</v>
          </cell>
        </row>
        <row r="1334">
          <cell r="B1334" t="str">
            <v>6329</v>
          </cell>
          <cell r="C1334">
            <v>212</v>
          </cell>
          <cell r="D1334" t="str">
            <v>SPECIALIST, ERS</v>
          </cell>
          <cell r="E1334" t="str">
            <v>NON-EXEMPT</v>
          </cell>
          <cell r="F1334" t="str">
            <v>H</v>
          </cell>
          <cell r="G1334">
            <v>235</v>
          </cell>
          <cell r="H1334">
            <v>1111</v>
          </cell>
          <cell r="I1334" t="str">
            <v>0411</v>
          </cell>
          <cell r="J1334" t="str">
            <v>235</v>
          </cell>
          <cell r="K1334" t="str">
            <v>7</v>
          </cell>
          <cell r="L1334" t="str">
            <v>16</v>
          </cell>
          <cell r="M1334" t="str">
            <v>Y</v>
          </cell>
          <cell r="N1334" t="str">
            <v/>
          </cell>
          <cell r="O1334" t="str">
            <v/>
          </cell>
          <cell r="P1334" t="str">
            <v>4</v>
          </cell>
          <cell r="Q1334" t="str">
            <v>MNNE</v>
          </cell>
          <cell r="R1334" t="str">
            <v>NONE</v>
          </cell>
        </row>
        <row r="1335">
          <cell r="B1335" t="str">
            <v>6330</v>
          </cell>
          <cell r="C1335">
            <v>356</v>
          </cell>
          <cell r="D1335" t="str">
            <v>TECHNICIAN I, LIBRARY</v>
          </cell>
          <cell r="E1335" t="str">
            <v>NON-EXEMPT</v>
          </cell>
          <cell r="F1335" t="str">
            <v>H</v>
          </cell>
          <cell r="G1335">
            <v>220</v>
          </cell>
          <cell r="H1335">
            <v>1111</v>
          </cell>
          <cell r="I1335" t="str">
            <v>0150</v>
          </cell>
          <cell r="J1335" t="str">
            <v>010</v>
          </cell>
          <cell r="K1335" t="str">
            <v>12</v>
          </cell>
          <cell r="L1335" t="str">
            <v>23</v>
          </cell>
          <cell r="M1335" t="str">
            <v>Y</v>
          </cell>
          <cell r="N1335" t="str">
            <v/>
          </cell>
          <cell r="O1335" t="str">
            <v/>
          </cell>
          <cell r="P1335" t="str">
            <v>4</v>
          </cell>
          <cell r="Q1335" t="str">
            <v>MNNE</v>
          </cell>
          <cell r="R1335" t="str">
            <v>DAEO</v>
          </cell>
        </row>
        <row r="1336">
          <cell r="B1336" t="str">
            <v>6331</v>
          </cell>
          <cell r="C1336">
            <v>216</v>
          </cell>
          <cell r="D1336" t="str">
            <v>TECHNICIAN II, LIBRARY</v>
          </cell>
          <cell r="E1336" t="str">
            <v>NON-EXEMPT</v>
          </cell>
          <cell r="F1336" t="str">
            <v>H</v>
          </cell>
          <cell r="G1336">
            <v>220</v>
          </cell>
          <cell r="H1336">
            <v>1111</v>
          </cell>
          <cell r="I1336" t="str">
            <v>0150</v>
          </cell>
          <cell r="J1336" t="str">
            <v>010</v>
          </cell>
          <cell r="K1336" t="str">
            <v>19</v>
          </cell>
          <cell r="L1336" t="str">
            <v>31</v>
          </cell>
          <cell r="M1336" t="str">
            <v>Y</v>
          </cell>
          <cell r="N1336" t="str">
            <v/>
          </cell>
          <cell r="O1336" t="str">
            <v/>
          </cell>
          <cell r="P1336" t="str">
            <v>4</v>
          </cell>
          <cell r="Q1336" t="str">
            <v>MNNE</v>
          </cell>
          <cell r="R1336" t="str">
            <v>DAEO</v>
          </cell>
        </row>
        <row r="1337">
          <cell r="B1337" t="str">
            <v>6332</v>
          </cell>
          <cell r="C1337">
            <v>301</v>
          </cell>
          <cell r="D1337" t="str">
            <v>SPECIALIST, HEALTH</v>
          </cell>
          <cell r="E1337" t="str">
            <v>NON-EXEMPT</v>
          </cell>
          <cell r="F1337" t="str">
            <v>H</v>
          </cell>
          <cell r="G1337">
            <v>235</v>
          </cell>
          <cell r="H1337">
            <v>1111</v>
          </cell>
          <cell r="I1337" t="str">
            <v>0411</v>
          </cell>
          <cell r="J1337" t="str">
            <v>235</v>
          </cell>
          <cell r="K1337" t="str">
            <v>19</v>
          </cell>
          <cell r="L1337" t="str">
            <v>28</v>
          </cell>
          <cell r="M1337" t="str">
            <v>Y</v>
          </cell>
          <cell r="N1337" t="str">
            <v/>
          </cell>
          <cell r="O1337" t="str">
            <v/>
          </cell>
          <cell r="P1337" t="str">
            <v>4</v>
          </cell>
          <cell r="Q1337" t="str">
            <v>MNNE</v>
          </cell>
          <cell r="R1337" t="str">
            <v>NONE</v>
          </cell>
        </row>
        <row r="1338">
          <cell r="B1338" t="str">
            <v>6333</v>
          </cell>
          <cell r="C1338">
            <v>322</v>
          </cell>
          <cell r="D1338" t="str">
            <v>HRIS SYSTEMS ANALYST</v>
          </cell>
          <cell r="E1338" t="str">
            <v>EXEMPT</v>
          </cell>
          <cell r="F1338" t="str">
            <v>S</v>
          </cell>
          <cell r="G1338">
            <v>235</v>
          </cell>
          <cell r="H1338">
            <v>1111</v>
          </cell>
          <cell r="I1338" t="str">
            <v>0400R</v>
          </cell>
          <cell r="J1338" t="str">
            <v>010</v>
          </cell>
          <cell r="K1338" t="str">
            <v/>
          </cell>
          <cell r="L1338" t="str">
            <v/>
          </cell>
          <cell r="M1338" t="str">
            <v>Y</v>
          </cell>
          <cell r="N1338" t="str">
            <v/>
          </cell>
          <cell r="O1338" t="str">
            <v/>
          </cell>
          <cell r="P1338" t="str">
            <v>4</v>
          </cell>
          <cell r="Q1338" t="str">
            <v>MNTH</v>
          </cell>
          <cell r="R1338" t="str">
            <v>NONE</v>
          </cell>
        </row>
        <row r="1339">
          <cell r="B1339" t="str">
            <v>6334</v>
          </cell>
          <cell r="C1339">
            <v>216</v>
          </cell>
          <cell r="D1339" t="str">
            <v>LIBRARY TECHNICIAN I</v>
          </cell>
          <cell r="E1339" t="str">
            <v>NON-EXEMPT</v>
          </cell>
          <cell r="F1339" t="str">
            <v>H</v>
          </cell>
          <cell r="G1339">
            <v>240</v>
          </cell>
          <cell r="H1339">
            <v>1111</v>
          </cell>
          <cell r="I1339" t="str">
            <v>0150</v>
          </cell>
          <cell r="J1339" t="str">
            <v>010</v>
          </cell>
          <cell r="K1339" t="str">
            <v>12</v>
          </cell>
          <cell r="L1339" t="str">
            <v>23</v>
          </cell>
          <cell r="M1339" t="str">
            <v>Y</v>
          </cell>
          <cell r="N1339" t="str">
            <v/>
          </cell>
          <cell r="O1339" t="str">
            <v/>
          </cell>
          <cell r="P1339" t="str">
            <v>4</v>
          </cell>
          <cell r="Q1339" t="str">
            <v>MNNE</v>
          </cell>
          <cell r="R1339" t="str">
            <v>DAEO</v>
          </cell>
        </row>
        <row r="1340">
          <cell r="B1340" t="str">
            <v>6335</v>
          </cell>
          <cell r="C1340">
            <v>324</v>
          </cell>
          <cell r="D1340" t="str">
            <v>PAYROLL ADMINISTRATOR</v>
          </cell>
          <cell r="E1340" t="str">
            <v>EXEMPT</v>
          </cell>
          <cell r="F1340" t="str">
            <v>S</v>
          </cell>
          <cell r="G1340">
            <v>235</v>
          </cell>
          <cell r="H1340">
            <v>1111</v>
          </cell>
          <cell r="I1340" t="str">
            <v>0400R</v>
          </cell>
          <cell r="J1340" t="str">
            <v>010</v>
          </cell>
          <cell r="K1340" t="str">
            <v/>
          </cell>
          <cell r="L1340" t="str">
            <v/>
          </cell>
          <cell r="M1340" t="str">
            <v>Y</v>
          </cell>
          <cell r="N1340" t="str">
            <v/>
          </cell>
          <cell r="O1340" t="str">
            <v/>
          </cell>
          <cell r="P1340" t="str">
            <v>4</v>
          </cell>
          <cell r="Q1340" t="str">
            <v>MNTH</v>
          </cell>
          <cell r="R1340" t="str">
            <v>NONE</v>
          </cell>
        </row>
        <row r="1341">
          <cell r="B1341" t="str">
            <v>6336</v>
          </cell>
          <cell r="C1341">
            <v>216</v>
          </cell>
          <cell r="D1341" t="str">
            <v>LIBRARY TECHNICIAN II</v>
          </cell>
          <cell r="E1341" t="str">
            <v>NON-EXEMPT</v>
          </cell>
          <cell r="F1341" t="str">
            <v>H</v>
          </cell>
          <cell r="G1341">
            <v>197</v>
          </cell>
          <cell r="H1341">
            <v>1111</v>
          </cell>
          <cell r="I1341" t="str">
            <v>0408</v>
          </cell>
          <cell r="J1341" t="str">
            <v>200</v>
          </cell>
          <cell r="K1341" t="str">
            <v>9</v>
          </cell>
          <cell r="L1341" t="str">
            <v>20</v>
          </cell>
          <cell r="M1341" t="str">
            <v>Y</v>
          </cell>
          <cell r="N1341" t="str">
            <v/>
          </cell>
          <cell r="O1341" t="str">
            <v/>
          </cell>
          <cell r="P1341" t="str">
            <v>4</v>
          </cell>
          <cell r="Q1341" t="str">
            <v>MNNE</v>
          </cell>
          <cell r="R1341" t="str">
            <v>NONE</v>
          </cell>
        </row>
        <row r="1342">
          <cell r="B1342" t="str">
            <v>6337</v>
          </cell>
          <cell r="C1342">
            <v>636</v>
          </cell>
          <cell r="D1342" t="str">
            <v>TRUANT OFFICER</v>
          </cell>
          <cell r="E1342" t="str">
            <v>NON-EXEMPT</v>
          </cell>
          <cell r="F1342" t="str">
            <v>H</v>
          </cell>
          <cell r="G1342">
            <v>190</v>
          </cell>
          <cell r="H1342">
            <v>1111</v>
          </cell>
          <cell r="I1342" t="str">
            <v>0408</v>
          </cell>
          <cell r="J1342" t="str">
            <v>190</v>
          </cell>
          <cell r="K1342" t="str">
            <v>19</v>
          </cell>
          <cell r="L1342" t="str">
            <v>35</v>
          </cell>
          <cell r="M1342" t="str">
            <v>Y</v>
          </cell>
          <cell r="N1342" t="str">
            <v/>
          </cell>
          <cell r="O1342" t="str">
            <v/>
          </cell>
          <cell r="P1342" t="str">
            <v>4</v>
          </cell>
          <cell r="Q1342" t="str">
            <v>MNNE</v>
          </cell>
          <cell r="R1342" t="str">
            <v>NONE</v>
          </cell>
        </row>
        <row r="1343">
          <cell r="B1343" t="str">
            <v>6337</v>
          </cell>
          <cell r="C1343">
            <v>636</v>
          </cell>
          <cell r="D1343" t="str">
            <v>TRUANT OFFICER (.75 FTE)</v>
          </cell>
          <cell r="E1343" t="str">
            <v>NON-EXEMPT</v>
          </cell>
          <cell r="F1343" t="str">
            <v>H</v>
          </cell>
          <cell r="G1343">
            <v>190</v>
          </cell>
          <cell r="H1343">
            <v>1111</v>
          </cell>
          <cell r="I1343" t="str">
            <v>0408</v>
          </cell>
          <cell r="J1343" t="str">
            <v>190</v>
          </cell>
          <cell r="K1343" t="str">
            <v>19</v>
          </cell>
          <cell r="L1343" t="str">
            <v>35</v>
          </cell>
          <cell r="M1343" t="str">
            <v>Y</v>
          </cell>
          <cell r="N1343" t="str">
            <v>JVAR750</v>
          </cell>
          <cell r="O1343" t="str">
            <v/>
          </cell>
          <cell r="P1343" t="str">
            <v>4</v>
          </cell>
          <cell r="Q1343" t="str">
            <v>MNNE</v>
          </cell>
          <cell r="R1343" t="str">
            <v>NONE</v>
          </cell>
        </row>
        <row r="1344">
          <cell r="B1344" t="str">
            <v>6338</v>
          </cell>
          <cell r="C1344">
            <v>356</v>
          </cell>
          <cell r="D1344" t="str">
            <v>LIBRARY TECHNICIAN II</v>
          </cell>
          <cell r="E1344" t="str">
            <v>NON-EXEMPT</v>
          </cell>
          <cell r="F1344" t="str">
            <v>H</v>
          </cell>
          <cell r="G1344">
            <v>240</v>
          </cell>
          <cell r="H1344">
            <v>1111</v>
          </cell>
          <cell r="I1344" t="str">
            <v>0150</v>
          </cell>
          <cell r="J1344" t="str">
            <v>010</v>
          </cell>
          <cell r="K1344" t="str">
            <v>19</v>
          </cell>
          <cell r="L1344" t="str">
            <v>31</v>
          </cell>
          <cell r="M1344" t="str">
            <v>Y</v>
          </cell>
          <cell r="N1344" t="str">
            <v/>
          </cell>
          <cell r="O1344" t="str">
            <v/>
          </cell>
          <cell r="P1344" t="str">
            <v>4</v>
          </cell>
          <cell r="Q1344" t="str">
            <v>MNNE</v>
          </cell>
          <cell r="R1344" t="str">
            <v>DAEO</v>
          </cell>
        </row>
        <row r="1345">
          <cell r="B1345" t="str">
            <v>6339</v>
          </cell>
          <cell r="C1345">
            <v>233</v>
          </cell>
          <cell r="D1345" t="str">
            <v>LICENSED PRACTICAL NURSE</v>
          </cell>
          <cell r="E1345" t="str">
            <v>EXEMPT</v>
          </cell>
          <cell r="F1345" t="str">
            <v>S</v>
          </cell>
          <cell r="G1345">
            <v>190</v>
          </cell>
          <cell r="H1345">
            <v>1111</v>
          </cell>
          <cell r="I1345" t="str">
            <v>1402</v>
          </cell>
          <cell r="J1345" t="str">
            <v>010</v>
          </cell>
          <cell r="K1345" t="str">
            <v>2</v>
          </cell>
          <cell r="L1345" t="str">
            <v>7</v>
          </cell>
          <cell r="M1345" t="str">
            <v>Y</v>
          </cell>
          <cell r="N1345" t="str">
            <v/>
          </cell>
          <cell r="O1345" t="str">
            <v/>
          </cell>
          <cell r="P1345" t="str">
            <v>4</v>
          </cell>
          <cell r="Q1345" t="str">
            <v>MNTH</v>
          </cell>
          <cell r="R1345" t="str">
            <v>NONE</v>
          </cell>
        </row>
        <row r="1346">
          <cell r="B1346" t="str">
            <v>6339</v>
          </cell>
          <cell r="C1346">
            <v>233</v>
          </cell>
          <cell r="D1346" t="str">
            <v>LICENSED PRACTICAL NURSE   (JOB SHARE)</v>
          </cell>
          <cell r="E1346" t="str">
            <v>EXEMPT</v>
          </cell>
          <cell r="F1346" t="str">
            <v>S</v>
          </cell>
          <cell r="G1346">
            <v>190</v>
          </cell>
          <cell r="H1346">
            <v>1111</v>
          </cell>
          <cell r="I1346" t="str">
            <v>2402</v>
          </cell>
          <cell r="J1346" t="str">
            <v>010</v>
          </cell>
          <cell r="K1346" t="str">
            <v>2</v>
          </cell>
          <cell r="L1346" t="str">
            <v>7</v>
          </cell>
          <cell r="M1346" t="str">
            <v>Y</v>
          </cell>
          <cell r="N1346" t="str">
            <v>JSHARE</v>
          </cell>
          <cell r="O1346" t="str">
            <v/>
          </cell>
          <cell r="P1346" t="str">
            <v>4</v>
          </cell>
          <cell r="Q1346" t="str">
            <v>MNTH</v>
          </cell>
          <cell r="R1346" t="str">
            <v>NONE</v>
          </cell>
        </row>
        <row r="1347">
          <cell r="B1347" t="str">
            <v>6340</v>
          </cell>
          <cell r="C1347">
            <v>502</v>
          </cell>
          <cell r="D1347" t="str">
            <v>MEDICAID SPECIALIST</v>
          </cell>
          <cell r="E1347" t="str">
            <v>EXEMPT</v>
          </cell>
          <cell r="F1347" t="str">
            <v>S</v>
          </cell>
          <cell r="G1347">
            <v>232</v>
          </cell>
          <cell r="H1347">
            <v>1111</v>
          </cell>
          <cell r="I1347" t="str">
            <v>SOFFSTEP</v>
          </cell>
          <cell r="J1347" t="str">
            <v>OFF</v>
          </cell>
          <cell r="K1347" t="str">
            <v/>
          </cell>
          <cell r="L1347" t="str">
            <v/>
          </cell>
          <cell r="M1347" t="str">
            <v>Y</v>
          </cell>
          <cell r="N1347" t="str">
            <v/>
          </cell>
          <cell r="O1347" t="str">
            <v/>
          </cell>
          <cell r="P1347" t="str">
            <v>4</v>
          </cell>
          <cell r="Q1347" t="str">
            <v>MNTH</v>
          </cell>
          <cell r="R1347" t="str">
            <v>NONE</v>
          </cell>
        </row>
        <row r="1348">
          <cell r="B1348" t="str">
            <v>6341</v>
          </cell>
          <cell r="C1348">
            <v>0</v>
          </cell>
          <cell r="D1348" t="str">
            <v>NURSING ASST, CERTIFIED</v>
          </cell>
          <cell r="E1348" t="str">
            <v>NON-EXEMPT</v>
          </cell>
          <cell r="F1348" t="str">
            <v>H</v>
          </cell>
          <cell r="G1348">
            <v>0</v>
          </cell>
          <cell r="H1348">
            <v>1111</v>
          </cell>
          <cell r="I1348" t="str">
            <v>0690R</v>
          </cell>
          <cell r="J1348" t="str">
            <v>010</v>
          </cell>
          <cell r="K1348" t="str">
            <v/>
          </cell>
          <cell r="L1348" t="str">
            <v/>
          </cell>
          <cell r="M1348" t="str">
            <v>Y</v>
          </cell>
          <cell r="N1348" t="str">
            <v/>
          </cell>
          <cell r="O1348" t="str">
            <v/>
          </cell>
          <cell r="P1348" t="str">
            <v>4</v>
          </cell>
          <cell r="Q1348" t="str">
            <v>MNNE</v>
          </cell>
          <cell r="R1348" t="str">
            <v>NONE</v>
          </cell>
        </row>
        <row r="1349">
          <cell r="B1349" t="str">
            <v>6342</v>
          </cell>
          <cell r="C1349">
            <v>240</v>
          </cell>
          <cell r="D1349" t="str">
            <v>ELDER CARE SPECIALIST</v>
          </cell>
          <cell r="E1349" t="str">
            <v>NON-EXEMPT</v>
          </cell>
          <cell r="F1349" t="str">
            <v>H</v>
          </cell>
          <cell r="G1349">
            <v>240</v>
          </cell>
          <cell r="H1349">
            <v>1111</v>
          </cell>
          <cell r="I1349" t="str">
            <v>0403</v>
          </cell>
          <cell r="J1349" t="str">
            <v>240</v>
          </cell>
          <cell r="K1349" t="str">
            <v>1</v>
          </cell>
          <cell r="L1349" t="str">
            <v>10</v>
          </cell>
          <cell r="M1349" t="str">
            <v>Y</v>
          </cell>
          <cell r="N1349" t="str">
            <v/>
          </cell>
          <cell r="O1349" t="str">
            <v/>
          </cell>
          <cell r="P1349" t="str">
            <v>4</v>
          </cell>
          <cell r="Q1349" t="str">
            <v>MNNE</v>
          </cell>
          <cell r="R1349" t="str">
            <v>NONE</v>
          </cell>
        </row>
        <row r="1350">
          <cell r="B1350" t="str">
            <v>6343</v>
          </cell>
          <cell r="C1350">
            <v>241</v>
          </cell>
          <cell r="D1350" t="str">
            <v>SPEECH LANG PATHOLOGY ASST</v>
          </cell>
          <cell r="E1350" t="str">
            <v>EXEMPT</v>
          </cell>
          <cell r="F1350" t="str">
            <v>S</v>
          </cell>
          <cell r="G1350">
            <v>181</v>
          </cell>
          <cell r="H1350">
            <v>1111</v>
          </cell>
          <cell r="I1350" t="str">
            <v>1409</v>
          </cell>
          <cell r="J1350" t="str">
            <v>010</v>
          </cell>
          <cell r="K1350" t="str">
            <v>22</v>
          </cell>
          <cell r="L1350" t="str">
            <v>30</v>
          </cell>
          <cell r="M1350" t="str">
            <v>Y1</v>
          </cell>
          <cell r="N1350" t="str">
            <v/>
          </cell>
          <cell r="O1350" t="str">
            <v/>
          </cell>
          <cell r="P1350" t="str">
            <v>4</v>
          </cell>
          <cell r="Q1350" t="str">
            <v>MNTH</v>
          </cell>
          <cell r="R1350" t="str">
            <v>NONE</v>
          </cell>
        </row>
        <row r="1351">
          <cell r="B1351" t="str">
            <v>6344</v>
          </cell>
          <cell r="C1351">
            <v>350</v>
          </cell>
          <cell r="D1351" t="str">
            <v>INDIAN EDUCATION PROJ COOR</v>
          </cell>
          <cell r="E1351" t="str">
            <v>EXEMPT</v>
          </cell>
          <cell r="F1351" t="str">
            <v>S</v>
          </cell>
          <cell r="G1351">
            <v>212</v>
          </cell>
          <cell r="H1351">
            <v>1111</v>
          </cell>
          <cell r="I1351" t="str">
            <v>1403</v>
          </cell>
          <cell r="J1351" t="str">
            <v>010</v>
          </cell>
          <cell r="K1351" t="str">
            <v>19</v>
          </cell>
          <cell r="L1351" t="str">
            <v>28</v>
          </cell>
          <cell r="M1351" t="str">
            <v>Y</v>
          </cell>
          <cell r="N1351" t="str">
            <v/>
          </cell>
          <cell r="O1351" t="str">
            <v/>
          </cell>
          <cell r="P1351" t="str">
            <v>4</v>
          </cell>
          <cell r="Q1351" t="str">
            <v>MNTH</v>
          </cell>
          <cell r="R1351" t="str">
            <v>NONE</v>
          </cell>
        </row>
        <row r="1352">
          <cell r="B1352" t="str">
            <v>6345</v>
          </cell>
          <cell r="C1352">
            <v>345</v>
          </cell>
          <cell r="D1352" t="str">
            <v>IEP SCHOOL FAMILY LIAISON</v>
          </cell>
          <cell r="E1352" t="str">
            <v>NON-EXEMPT</v>
          </cell>
          <cell r="F1352" t="str">
            <v>H</v>
          </cell>
          <cell r="G1352">
            <v>190</v>
          </cell>
          <cell r="H1352">
            <v>1111</v>
          </cell>
          <cell r="I1352" t="str">
            <v>0409</v>
          </cell>
          <cell r="J1352" t="str">
            <v>190</v>
          </cell>
          <cell r="K1352" t="str">
            <v>16</v>
          </cell>
          <cell r="L1352" t="str">
            <v>18</v>
          </cell>
          <cell r="M1352" t="str">
            <v>Y</v>
          </cell>
          <cell r="N1352" t="str">
            <v/>
          </cell>
          <cell r="O1352" t="str">
            <v/>
          </cell>
          <cell r="P1352" t="str">
            <v>4</v>
          </cell>
          <cell r="Q1352" t="str">
            <v>MNNE</v>
          </cell>
          <cell r="R1352" t="str">
            <v>NONE</v>
          </cell>
        </row>
        <row r="1353">
          <cell r="B1353" t="str">
            <v>6346</v>
          </cell>
          <cell r="C1353">
            <v>506</v>
          </cell>
          <cell r="D1353" t="str">
            <v>CUSTOMER SERVICE REP</v>
          </cell>
          <cell r="E1353" t="str">
            <v>NON-EXEMPT</v>
          </cell>
          <cell r="F1353" t="str">
            <v>H</v>
          </cell>
          <cell r="G1353">
            <v>235</v>
          </cell>
          <cell r="H1353">
            <v>1111</v>
          </cell>
          <cell r="I1353" t="str">
            <v>0411</v>
          </cell>
          <cell r="J1353" t="str">
            <v>235</v>
          </cell>
          <cell r="K1353" t="str">
            <v>7</v>
          </cell>
          <cell r="L1353" t="str">
            <v>16</v>
          </cell>
          <cell r="M1353" t="str">
            <v>Y</v>
          </cell>
          <cell r="N1353" t="str">
            <v/>
          </cell>
          <cell r="O1353" t="str">
            <v/>
          </cell>
          <cell r="P1353" t="str">
            <v>4</v>
          </cell>
          <cell r="Q1353" t="str">
            <v>MNNE</v>
          </cell>
          <cell r="R1353" t="str">
            <v>NONE</v>
          </cell>
        </row>
        <row r="1354">
          <cell r="B1354" t="str">
            <v>6347</v>
          </cell>
          <cell r="C1354">
            <v>335</v>
          </cell>
          <cell r="D1354" t="str">
            <v>LIAISON, SCHOOL</v>
          </cell>
          <cell r="E1354" t="str">
            <v>EXEMPT</v>
          </cell>
          <cell r="F1354" t="str">
            <v>S</v>
          </cell>
          <cell r="G1354">
            <v>235</v>
          </cell>
          <cell r="H1354">
            <v>1111</v>
          </cell>
          <cell r="I1354" t="str">
            <v>0400R</v>
          </cell>
          <cell r="J1354" t="str">
            <v>010</v>
          </cell>
          <cell r="K1354" t="str">
            <v/>
          </cell>
          <cell r="L1354" t="str">
            <v/>
          </cell>
          <cell r="M1354" t="str">
            <v>Y</v>
          </cell>
          <cell r="N1354" t="str">
            <v/>
          </cell>
          <cell r="O1354" t="str">
            <v/>
          </cell>
          <cell r="P1354" t="str">
            <v>4</v>
          </cell>
          <cell r="Q1354" t="str">
            <v>MNTH</v>
          </cell>
          <cell r="R1354" t="str">
            <v>NONE</v>
          </cell>
        </row>
        <row r="1355">
          <cell r="B1355" t="str">
            <v>6348</v>
          </cell>
          <cell r="C1355">
            <v>335</v>
          </cell>
          <cell r="D1355" t="str">
            <v>SPECIALIST, NEW SCHOOLS</v>
          </cell>
          <cell r="E1355" t="str">
            <v>EXEMPT</v>
          </cell>
          <cell r="F1355" t="str">
            <v>S</v>
          </cell>
          <cell r="G1355">
            <v>235</v>
          </cell>
          <cell r="H1355">
            <v>1111</v>
          </cell>
          <cell r="I1355" t="str">
            <v>0400R</v>
          </cell>
          <cell r="J1355" t="str">
            <v>010</v>
          </cell>
          <cell r="K1355" t="str">
            <v/>
          </cell>
          <cell r="L1355" t="str">
            <v/>
          </cell>
          <cell r="M1355" t="str">
            <v>Y</v>
          </cell>
          <cell r="N1355" t="str">
            <v/>
          </cell>
          <cell r="O1355" t="str">
            <v/>
          </cell>
          <cell r="P1355" t="str">
            <v>4</v>
          </cell>
          <cell r="Q1355" t="str">
            <v>MNTH</v>
          </cell>
          <cell r="R1355" t="str">
            <v>NONE</v>
          </cell>
        </row>
        <row r="1356">
          <cell r="B1356" t="str">
            <v>6350</v>
          </cell>
          <cell r="C1356">
            <v>382</v>
          </cell>
          <cell r="D1356" t="str">
            <v>CAD TECH</v>
          </cell>
          <cell r="E1356" t="str">
            <v>NON-EXEMPT</v>
          </cell>
          <cell r="F1356" t="str">
            <v>H</v>
          </cell>
          <cell r="G1356">
            <v>235</v>
          </cell>
          <cell r="H1356">
            <v>1111</v>
          </cell>
          <cell r="I1356" t="str">
            <v>0403</v>
          </cell>
          <cell r="J1356" t="str">
            <v>235</v>
          </cell>
          <cell r="K1356" t="str">
            <v>10</v>
          </cell>
          <cell r="L1356" t="str">
            <v>20</v>
          </cell>
          <cell r="M1356" t="str">
            <v>Y</v>
          </cell>
          <cell r="N1356" t="str">
            <v/>
          </cell>
          <cell r="O1356" t="str">
            <v/>
          </cell>
          <cell r="P1356" t="str">
            <v>4</v>
          </cell>
          <cell r="Q1356" t="str">
            <v>MNNE</v>
          </cell>
          <cell r="R1356" t="str">
            <v>NONE</v>
          </cell>
        </row>
        <row r="1357">
          <cell r="B1357" t="str">
            <v>6351</v>
          </cell>
          <cell r="C1357">
            <v>215</v>
          </cell>
          <cell r="D1357" t="str">
            <v>EDUCATIONAL PRO-TECH</v>
          </cell>
          <cell r="E1357" t="str">
            <v>EXEMPT</v>
          </cell>
          <cell r="F1357" t="str">
            <v>S</v>
          </cell>
          <cell r="G1357">
            <v>190</v>
          </cell>
          <cell r="H1357">
            <v>1111</v>
          </cell>
          <cell r="I1357" t="str">
            <v>1417</v>
          </cell>
          <cell r="J1357" t="str">
            <v>190</v>
          </cell>
          <cell r="K1357" t="str">
            <v>1</v>
          </cell>
          <cell r="L1357" t="str">
            <v>14</v>
          </cell>
          <cell r="M1357" t="str">
            <v>Y</v>
          </cell>
          <cell r="N1357" t="str">
            <v/>
          </cell>
          <cell r="O1357" t="str">
            <v/>
          </cell>
          <cell r="P1357" t="str">
            <v>4</v>
          </cell>
          <cell r="Q1357" t="str">
            <v>MNTH</v>
          </cell>
          <cell r="R1357" t="str">
            <v>NONE</v>
          </cell>
        </row>
        <row r="1358">
          <cell r="B1358" t="str">
            <v>6352</v>
          </cell>
          <cell r="C1358">
            <v>212</v>
          </cell>
          <cell r="D1358" t="str">
            <v>EDUCATIONAL PRO-TECH</v>
          </cell>
          <cell r="E1358" t="str">
            <v>EXEMPT</v>
          </cell>
          <cell r="F1358" t="str">
            <v>S</v>
          </cell>
          <cell r="G1358">
            <v>212</v>
          </cell>
          <cell r="H1358">
            <v>1111</v>
          </cell>
          <cell r="I1358" t="str">
            <v>1417</v>
          </cell>
          <cell r="J1358" t="str">
            <v>212</v>
          </cell>
          <cell r="K1358" t="str">
            <v>1</v>
          </cell>
          <cell r="L1358" t="str">
            <v>14</v>
          </cell>
          <cell r="M1358" t="str">
            <v>Y</v>
          </cell>
          <cell r="N1358" t="str">
            <v/>
          </cell>
          <cell r="O1358" t="str">
            <v/>
          </cell>
          <cell r="P1358" t="str">
            <v>4</v>
          </cell>
          <cell r="Q1358" t="str">
            <v>MNTH</v>
          </cell>
          <cell r="R1358" t="str">
            <v>NONE</v>
          </cell>
        </row>
        <row r="1359">
          <cell r="B1359" t="str">
            <v>6353</v>
          </cell>
          <cell r="C1359">
            <v>212</v>
          </cell>
          <cell r="D1359" t="str">
            <v>EDUCATIONAL PRO-TECH</v>
          </cell>
          <cell r="E1359" t="str">
            <v>EXEMPT</v>
          </cell>
          <cell r="F1359" t="str">
            <v>S</v>
          </cell>
          <cell r="G1359">
            <v>235</v>
          </cell>
          <cell r="H1359">
            <v>1111</v>
          </cell>
          <cell r="I1359" t="str">
            <v>1417</v>
          </cell>
          <cell r="J1359" t="str">
            <v>235</v>
          </cell>
          <cell r="K1359" t="str">
            <v>1</v>
          </cell>
          <cell r="L1359" t="str">
            <v>14</v>
          </cell>
          <cell r="M1359" t="str">
            <v>Y</v>
          </cell>
          <cell r="N1359" t="str">
            <v/>
          </cell>
          <cell r="O1359" t="str">
            <v/>
          </cell>
          <cell r="P1359" t="str">
            <v>4</v>
          </cell>
          <cell r="Q1359" t="str">
            <v>MNTH</v>
          </cell>
          <cell r="R1359" t="str">
            <v>NONE</v>
          </cell>
        </row>
        <row r="1360">
          <cell r="B1360" t="str">
            <v>6353</v>
          </cell>
          <cell r="C1360">
            <v>212</v>
          </cell>
          <cell r="D1360" t="str">
            <v>EDUCATIONAL PRO-TECH (.50 FTE)</v>
          </cell>
          <cell r="E1360" t="str">
            <v>EXEMPT</v>
          </cell>
          <cell r="F1360" t="str">
            <v>S</v>
          </cell>
          <cell r="G1360">
            <v>235</v>
          </cell>
          <cell r="H1360">
            <v>1111</v>
          </cell>
          <cell r="I1360" t="str">
            <v>2417</v>
          </cell>
          <cell r="J1360" t="str">
            <v>235</v>
          </cell>
          <cell r="K1360" t="str">
            <v>1</v>
          </cell>
          <cell r="L1360" t="str">
            <v>14</v>
          </cell>
          <cell r="M1360" t="str">
            <v>Y</v>
          </cell>
          <cell r="N1360" t="str">
            <v>JVAR500</v>
          </cell>
          <cell r="O1360" t="str">
            <v/>
          </cell>
          <cell r="P1360" t="str">
            <v>4</v>
          </cell>
          <cell r="Q1360" t="str">
            <v>MNTH</v>
          </cell>
          <cell r="R1360" t="str">
            <v>NONE</v>
          </cell>
        </row>
        <row r="1361">
          <cell r="B1361" t="str">
            <v>6354</v>
          </cell>
          <cell r="C1361">
            <v>212</v>
          </cell>
          <cell r="D1361" t="str">
            <v>EDUCATIONAL PROTECH</v>
          </cell>
          <cell r="E1361" t="str">
            <v>EXEMPT</v>
          </cell>
          <cell r="F1361" t="str">
            <v>S</v>
          </cell>
          <cell r="G1361">
            <v>200</v>
          </cell>
          <cell r="H1361">
            <v>1111</v>
          </cell>
          <cell r="I1361" t="str">
            <v>1417</v>
          </cell>
          <cell r="J1361" t="str">
            <v>198</v>
          </cell>
          <cell r="K1361" t="str">
            <v>1</v>
          </cell>
          <cell r="L1361" t="str">
            <v>14</v>
          </cell>
          <cell r="M1361" t="str">
            <v>Y</v>
          </cell>
          <cell r="N1361" t="str">
            <v/>
          </cell>
          <cell r="O1361" t="str">
            <v/>
          </cell>
          <cell r="P1361" t="str">
            <v>4</v>
          </cell>
          <cell r="Q1361" t="str">
            <v>MNTH</v>
          </cell>
          <cell r="R1361" t="str">
            <v>NONE</v>
          </cell>
        </row>
        <row r="1362">
          <cell r="B1362" t="str">
            <v>6355</v>
          </cell>
          <cell r="C1362">
            <v>212</v>
          </cell>
          <cell r="D1362" t="str">
            <v>EDUCATIONAL PRO-TECH</v>
          </cell>
          <cell r="E1362" t="str">
            <v>EXEMPT</v>
          </cell>
          <cell r="F1362" t="str">
            <v>S</v>
          </cell>
          <cell r="G1362">
            <v>220</v>
          </cell>
          <cell r="H1362">
            <v>1111</v>
          </cell>
          <cell r="I1362" t="str">
            <v>1417</v>
          </cell>
          <cell r="J1362" t="str">
            <v>220</v>
          </cell>
          <cell r="K1362" t="str">
            <v>1</v>
          </cell>
          <cell r="L1362" t="str">
            <v>14</v>
          </cell>
          <cell r="M1362" t="str">
            <v>Y</v>
          </cell>
          <cell r="N1362" t="str">
            <v/>
          </cell>
          <cell r="O1362" t="str">
            <v/>
          </cell>
          <cell r="P1362" t="str">
            <v>4</v>
          </cell>
          <cell r="Q1362" t="str">
            <v>MNTH</v>
          </cell>
          <cell r="R1362" t="str">
            <v>NONE</v>
          </cell>
        </row>
        <row r="1363">
          <cell r="B1363" t="str">
            <v>6360</v>
          </cell>
          <cell r="C1363">
            <v>346</v>
          </cell>
          <cell r="D1363" t="str">
            <v>PLAN &amp; SCHD COORDINATOR I</v>
          </cell>
          <cell r="E1363" t="str">
            <v>NON-EXEMPT</v>
          </cell>
          <cell r="F1363" t="str">
            <v>H</v>
          </cell>
          <cell r="G1363">
            <v>242</v>
          </cell>
          <cell r="H1363">
            <v>1111</v>
          </cell>
          <cell r="I1363" t="str">
            <v>0421</v>
          </cell>
          <cell r="J1363" t="str">
            <v>040</v>
          </cell>
          <cell r="K1363" t="str">
            <v>1</v>
          </cell>
          <cell r="L1363" t="str">
            <v>7</v>
          </cell>
          <cell r="M1363" t="str">
            <v>Y</v>
          </cell>
          <cell r="N1363" t="str">
            <v/>
          </cell>
          <cell r="O1363" t="str">
            <v/>
          </cell>
          <cell r="P1363" t="str">
            <v>4</v>
          </cell>
          <cell r="Q1363" t="str">
            <v>MNNE</v>
          </cell>
          <cell r="R1363" t="str">
            <v>NONE</v>
          </cell>
        </row>
        <row r="1364">
          <cell r="B1364" t="str">
            <v>6362</v>
          </cell>
          <cell r="C1364">
            <v>346</v>
          </cell>
          <cell r="D1364" t="str">
            <v>PLAN &amp; SCHD COORDINATOR II</v>
          </cell>
          <cell r="E1364" t="str">
            <v>NON-EXEMPT</v>
          </cell>
          <cell r="F1364" t="str">
            <v>H</v>
          </cell>
          <cell r="G1364">
            <v>242</v>
          </cell>
          <cell r="H1364">
            <v>1111</v>
          </cell>
          <cell r="I1364" t="str">
            <v>0421</v>
          </cell>
          <cell r="J1364" t="str">
            <v>030</v>
          </cell>
          <cell r="K1364" t="str">
            <v>1</v>
          </cell>
          <cell r="L1364" t="str">
            <v>7</v>
          </cell>
          <cell r="M1364" t="str">
            <v>Y</v>
          </cell>
          <cell r="N1364" t="str">
            <v/>
          </cell>
          <cell r="O1364" t="str">
            <v/>
          </cell>
          <cell r="P1364" t="str">
            <v>4</v>
          </cell>
          <cell r="Q1364" t="str">
            <v>MNNE</v>
          </cell>
          <cell r="R1364" t="str">
            <v>NONE</v>
          </cell>
        </row>
        <row r="1365">
          <cell r="B1365" t="str">
            <v>6368</v>
          </cell>
          <cell r="C1365">
            <v>345</v>
          </cell>
          <cell r="D1365" t="str">
            <v>RESOURCE ADVOCATE</v>
          </cell>
          <cell r="E1365" t="str">
            <v>EXEMPT</v>
          </cell>
          <cell r="F1365" t="str">
            <v>S</v>
          </cell>
          <cell r="G1365">
            <v>235</v>
          </cell>
          <cell r="H1365">
            <v>1111</v>
          </cell>
          <cell r="I1365" t="str">
            <v>0400R</v>
          </cell>
          <cell r="J1365" t="str">
            <v>010</v>
          </cell>
          <cell r="K1365" t="str">
            <v/>
          </cell>
          <cell r="L1365" t="str">
            <v/>
          </cell>
          <cell r="M1365" t="str">
            <v>Y</v>
          </cell>
          <cell r="N1365" t="str">
            <v/>
          </cell>
          <cell r="O1365" t="str">
            <v/>
          </cell>
          <cell r="P1365" t="str">
            <v>4</v>
          </cell>
          <cell r="Q1365" t="str">
            <v>MNTH</v>
          </cell>
          <cell r="R1365" t="str">
            <v>NONE</v>
          </cell>
        </row>
        <row r="1366">
          <cell r="B1366" t="str">
            <v>6369</v>
          </cell>
          <cell r="C1366">
            <v>345</v>
          </cell>
          <cell r="D1366" t="str">
            <v>MEDIA RELATIONS COORD</v>
          </cell>
          <cell r="E1366" t="str">
            <v>EXEMPT</v>
          </cell>
          <cell r="F1366" t="str">
            <v>S</v>
          </cell>
          <cell r="G1366">
            <v>235</v>
          </cell>
          <cell r="H1366">
            <v>1111</v>
          </cell>
          <cell r="I1366" t="str">
            <v>1403</v>
          </cell>
          <cell r="J1366" t="str">
            <v>010</v>
          </cell>
          <cell r="K1366" t="str">
            <v>7</v>
          </cell>
          <cell r="L1366" t="str">
            <v>23</v>
          </cell>
          <cell r="M1366" t="str">
            <v>Y</v>
          </cell>
          <cell r="N1366" t="str">
            <v/>
          </cell>
          <cell r="O1366" t="str">
            <v/>
          </cell>
          <cell r="P1366" t="str">
            <v>4</v>
          </cell>
          <cell r="Q1366" t="str">
            <v>MNTH</v>
          </cell>
          <cell r="R1366" t="str">
            <v>NONE</v>
          </cell>
        </row>
        <row r="1367">
          <cell r="B1367" t="str">
            <v>6370</v>
          </cell>
          <cell r="C1367">
            <v>345</v>
          </cell>
          <cell r="D1367" t="str">
            <v>DEPUTY DIRECTOR COMM</v>
          </cell>
          <cell r="E1367" t="str">
            <v>EXEMPT</v>
          </cell>
          <cell r="F1367" t="str">
            <v>S</v>
          </cell>
          <cell r="G1367">
            <v>235</v>
          </cell>
          <cell r="H1367">
            <v>1111</v>
          </cell>
          <cell r="I1367" t="str">
            <v>1403</v>
          </cell>
          <cell r="J1367" t="str">
            <v>010</v>
          </cell>
          <cell r="K1367" t="str">
            <v>7</v>
          </cell>
          <cell r="L1367" t="str">
            <v>23</v>
          </cell>
          <cell r="M1367" t="str">
            <v>Y</v>
          </cell>
          <cell r="N1367" t="str">
            <v/>
          </cell>
          <cell r="O1367" t="str">
            <v/>
          </cell>
          <cell r="P1367" t="str">
            <v>4</v>
          </cell>
          <cell r="Q1367" t="str">
            <v>MNTH</v>
          </cell>
          <cell r="R1367" t="str">
            <v>ADMN</v>
          </cell>
        </row>
        <row r="1368">
          <cell r="B1368" t="str">
            <v>6371</v>
          </cell>
          <cell r="C1368">
            <v>345</v>
          </cell>
          <cell r="D1368" t="str">
            <v>INTERNAL COMM COORDINATOR</v>
          </cell>
          <cell r="E1368" t="str">
            <v>EXEMPT</v>
          </cell>
          <cell r="F1368" t="str">
            <v>S</v>
          </cell>
          <cell r="G1368">
            <v>235</v>
          </cell>
          <cell r="H1368">
            <v>1111</v>
          </cell>
          <cell r="I1368" t="str">
            <v>1403</v>
          </cell>
          <cell r="J1368" t="str">
            <v>010</v>
          </cell>
          <cell r="K1368" t="str">
            <v>7</v>
          </cell>
          <cell r="L1368" t="str">
            <v>23</v>
          </cell>
          <cell r="M1368" t="str">
            <v>Y</v>
          </cell>
          <cell r="N1368" t="str">
            <v/>
          </cell>
          <cell r="O1368" t="str">
            <v/>
          </cell>
          <cell r="P1368" t="str">
            <v>4</v>
          </cell>
          <cell r="Q1368" t="str">
            <v>MNTH</v>
          </cell>
          <cell r="R1368" t="str">
            <v>NONE</v>
          </cell>
        </row>
        <row r="1369">
          <cell r="B1369" t="str">
            <v>6372</v>
          </cell>
          <cell r="C1369">
            <v>345</v>
          </cell>
          <cell r="D1369" t="str">
            <v>ONLINE COMM COORDINATOR</v>
          </cell>
          <cell r="E1369" t="str">
            <v>EXEMPT</v>
          </cell>
          <cell r="F1369" t="str">
            <v>S</v>
          </cell>
          <cell r="G1369">
            <v>235</v>
          </cell>
          <cell r="H1369">
            <v>1111</v>
          </cell>
          <cell r="I1369" t="str">
            <v>1403</v>
          </cell>
          <cell r="J1369" t="str">
            <v>010</v>
          </cell>
          <cell r="K1369" t="str">
            <v>14</v>
          </cell>
          <cell r="L1369" t="str">
            <v>30</v>
          </cell>
          <cell r="M1369" t="str">
            <v>Y</v>
          </cell>
          <cell r="N1369" t="str">
            <v/>
          </cell>
          <cell r="O1369" t="str">
            <v/>
          </cell>
          <cell r="P1369" t="str">
            <v>4</v>
          </cell>
          <cell r="Q1369" t="str">
            <v>MNTH</v>
          </cell>
          <cell r="R1369" t="str">
            <v>NONE</v>
          </cell>
        </row>
        <row r="1370">
          <cell r="B1370" t="str">
            <v>6373</v>
          </cell>
          <cell r="C1370">
            <v>345</v>
          </cell>
          <cell r="D1370" t="str">
            <v>MARKETING COORDINATOR</v>
          </cell>
          <cell r="E1370" t="str">
            <v>EXEMPT</v>
          </cell>
          <cell r="F1370" t="str">
            <v>S</v>
          </cell>
          <cell r="G1370">
            <v>235</v>
          </cell>
          <cell r="H1370">
            <v>1111</v>
          </cell>
          <cell r="I1370" t="str">
            <v>1403</v>
          </cell>
          <cell r="J1370" t="str">
            <v>010</v>
          </cell>
          <cell r="K1370" t="str">
            <v>14</v>
          </cell>
          <cell r="L1370" t="str">
            <v>30</v>
          </cell>
          <cell r="M1370" t="str">
            <v>Y</v>
          </cell>
          <cell r="N1370" t="str">
            <v/>
          </cell>
          <cell r="O1370" t="str">
            <v/>
          </cell>
          <cell r="P1370" t="str">
            <v>4</v>
          </cell>
          <cell r="Q1370" t="str">
            <v>MNTH</v>
          </cell>
          <cell r="R1370" t="str">
            <v>NONE</v>
          </cell>
        </row>
        <row r="1371">
          <cell r="B1371" t="str">
            <v>6375</v>
          </cell>
          <cell r="C1371">
            <v>423</v>
          </cell>
          <cell r="D1371" t="str">
            <v>SPECIALIST, SWAP</v>
          </cell>
          <cell r="E1371" t="str">
            <v>NON-EXEMPT</v>
          </cell>
          <cell r="F1371" t="str">
            <v>H</v>
          </cell>
          <cell r="G1371">
            <v>245</v>
          </cell>
          <cell r="H1371">
            <v>1111</v>
          </cell>
          <cell r="I1371" t="str">
            <v>0408</v>
          </cell>
          <cell r="J1371" t="str">
            <v>245</v>
          </cell>
          <cell r="K1371" t="str">
            <v>19</v>
          </cell>
          <cell r="L1371" t="str">
            <v>32</v>
          </cell>
          <cell r="M1371" t="str">
            <v>Y</v>
          </cell>
          <cell r="N1371" t="str">
            <v/>
          </cell>
          <cell r="O1371" t="str">
            <v/>
          </cell>
          <cell r="P1371" t="str">
            <v>4</v>
          </cell>
          <cell r="Q1371" t="str">
            <v>MNNE</v>
          </cell>
          <cell r="R1371" t="str">
            <v>NONE</v>
          </cell>
        </row>
        <row r="1372">
          <cell r="B1372" t="str">
            <v>6390</v>
          </cell>
          <cell r="C1372">
            <v>501</v>
          </cell>
          <cell r="D1372" t="str">
            <v>LEAD PAYROLL TECHNICIAN</v>
          </cell>
          <cell r="E1372" t="str">
            <v>NON-EXEMPT</v>
          </cell>
          <cell r="F1372" t="str">
            <v>H</v>
          </cell>
          <cell r="G1372">
            <v>240</v>
          </cell>
          <cell r="H1372">
            <v>1111</v>
          </cell>
          <cell r="I1372" t="str">
            <v>0501</v>
          </cell>
          <cell r="J1372" t="str">
            <v>240</v>
          </cell>
          <cell r="K1372" t="str">
            <v>10</v>
          </cell>
          <cell r="L1372" t="str">
            <v>20</v>
          </cell>
          <cell r="M1372" t="str">
            <v>Y</v>
          </cell>
          <cell r="N1372" t="str">
            <v/>
          </cell>
          <cell r="O1372" t="str">
            <v/>
          </cell>
          <cell r="P1372" t="str">
            <v>4</v>
          </cell>
          <cell r="Q1372" t="str">
            <v>MNNE</v>
          </cell>
          <cell r="R1372" t="str">
            <v>NONE</v>
          </cell>
        </row>
        <row r="1373">
          <cell r="B1373" t="str">
            <v>6391</v>
          </cell>
          <cell r="C1373">
            <v>0</v>
          </cell>
          <cell r="D1373" t="str">
            <v>BUSINESS SERVICES SPEC</v>
          </cell>
          <cell r="E1373" t="str">
            <v>NON-EXEMPT</v>
          </cell>
          <cell r="F1373" t="str">
            <v>H</v>
          </cell>
          <cell r="G1373">
            <v>240</v>
          </cell>
          <cell r="H1373">
            <v>1111</v>
          </cell>
          <cell r="I1373" t="str">
            <v>0411</v>
          </cell>
          <cell r="J1373" t="str">
            <v>240</v>
          </cell>
          <cell r="K1373" t="str">
            <v>7</v>
          </cell>
          <cell r="L1373" t="str">
            <v>16</v>
          </cell>
          <cell r="M1373" t="str">
            <v>Y</v>
          </cell>
          <cell r="N1373" t="str">
            <v/>
          </cell>
          <cell r="O1373" t="str">
            <v/>
          </cell>
          <cell r="P1373" t="str">
            <v>4</v>
          </cell>
          <cell r="Q1373" t="str">
            <v>MNNE</v>
          </cell>
          <cell r="R1373" t="str">
            <v>NONE</v>
          </cell>
        </row>
        <row r="1374">
          <cell r="B1374" t="str">
            <v>6392</v>
          </cell>
          <cell r="C1374">
            <v>0</v>
          </cell>
          <cell r="D1374" t="str">
            <v>LEAD BUS SERVICES SPEC</v>
          </cell>
          <cell r="E1374" t="str">
            <v>NON-EXEMPT</v>
          </cell>
          <cell r="F1374" t="str">
            <v>H</v>
          </cell>
          <cell r="G1374">
            <v>240</v>
          </cell>
          <cell r="H1374">
            <v>1111</v>
          </cell>
          <cell r="I1374" t="str">
            <v>0501</v>
          </cell>
          <cell r="J1374" t="str">
            <v>240</v>
          </cell>
          <cell r="K1374" t="str">
            <v>10</v>
          </cell>
          <cell r="L1374" t="str">
            <v>20</v>
          </cell>
          <cell r="M1374" t="str">
            <v>Y</v>
          </cell>
          <cell r="N1374" t="str">
            <v/>
          </cell>
          <cell r="O1374" t="str">
            <v/>
          </cell>
          <cell r="P1374" t="str">
            <v>4</v>
          </cell>
          <cell r="Q1374" t="str">
            <v>MNNE</v>
          </cell>
          <cell r="R1374" t="str">
            <v>NONE</v>
          </cell>
        </row>
        <row r="1375">
          <cell r="B1375" t="str">
            <v>6399</v>
          </cell>
          <cell r="C1375">
            <v>324</v>
          </cell>
          <cell r="D1375" t="str">
            <v>SENIOR RESEARCH FELLOW</v>
          </cell>
          <cell r="E1375" t="str">
            <v>EXEMPT</v>
          </cell>
          <cell r="F1375" t="str">
            <v>S</v>
          </cell>
          <cell r="G1375">
            <v>235</v>
          </cell>
          <cell r="H1375">
            <v>1111</v>
          </cell>
          <cell r="I1375" t="str">
            <v>0400R</v>
          </cell>
          <cell r="J1375" t="str">
            <v>010</v>
          </cell>
          <cell r="K1375" t="str">
            <v/>
          </cell>
          <cell r="L1375" t="str">
            <v/>
          </cell>
          <cell r="M1375" t="str">
            <v>Y</v>
          </cell>
          <cell r="N1375" t="str">
            <v/>
          </cell>
          <cell r="O1375" t="str">
            <v/>
          </cell>
          <cell r="P1375" t="str">
            <v>4</v>
          </cell>
          <cell r="Q1375" t="str">
            <v>MNTH</v>
          </cell>
          <cell r="R1375" t="str">
            <v>NONE</v>
          </cell>
        </row>
        <row r="1376">
          <cell r="B1376" t="str">
            <v>6401</v>
          </cell>
          <cell r="C1376">
            <v>324</v>
          </cell>
          <cell r="D1376" t="str">
            <v>PLANNING/RESEARCH ANLYST I</v>
          </cell>
          <cell r="E1376" t="str">
            <v>EXEMPT</v>
          </cell>
          <cell r="F1376" t="str">
            <v>S</v>
          </cell>
          <cell r="G1376">
            <v>240</v>
          </cell>
          <cell r="H1376">
            <v>1111</v>
          </cell>
          <cell r="I1376" t="str">
            <v>1403</v>
          </cell>
          <cell r="J1376" t="str">
            <v>010</v>
          </cell>
          <cell r="K1376" t="str">
            <v>6</v>
          </cell>
          <cell r="L1376" t="str">
            <v>15</v>
          </cell>
          <cell r="M1376" t="str">
            <v>Y</v>
          </cell>
          <cell r="N1376" t="str">
            <v/>
          </cell>
          <cell r="O1376" t="str">
            <v/>
          </cell>
          <cell r="P1376" t="str">
            <v>4</v>
          </cell>
          <cell r="Q1376" t="str">
            <v>MNTH</v>
          </cell>
          <cell r="R1376" t="str">
            <v>NONE</v>
          </cell>
        </row>
        <row r="1377">
          <cell r="B1377" t="str">
            <v>6402</v>
          </cell>
          <cell r="C1377">
            <v>324</v>
          </cell>
          <cell r="D1377" t="str">
            <v>PLNG &amp; RESEARCH ANLYT II</v>
          </cell>
          <cell r="E1377" t="str">
            <v>EXEMPT</v>
          </cell>
          <cell r="F1377" t="str">
            <v>S</v>
          </cell>
          <cell r="G1377">
            <v>240</v>
          </cell>
          <cell r="H1377">
            <v>1111</v>
          </cell>
          <cell r="I1377" t="str">
            <v>1403</v>
          </cell>
          <cell r="J1377" t="str">
            <v>010</v>
          </cell>
          <cell r="K1377" t="str">
            <v>15</v>
          </cell>
          <cell r="L1377" t="str">
            <v>23</v>
          </cell>
          <cell r="M1377" t="str">
            <v>Y</v>
          </cell>
          <cell r="N1377" t="str">
            <v/>
          </cell>
          <cell r="O1377" t="str">
            <v/>
          </cell>
          <cell r="P1377" t="str">
            <v>4</v>
          </cell>
          <cell r="Q1377" t="str">
            <v>MNTH</v>
          </cell>
          <cell r="R1377" t="str">
            <v>NONE</v>
          </cell>
        </row>
        <row r="1378">
          <cell r="B1378" t="str">
            <v>6403</v>
          </cell>
          <cell r="C1378">
            <v>324</v>
          </cell>
          <cell r="D1378" t="str">
            <v>PLAN/RESEARCH ANALYST III</v>
          </cell>
          <cell r="E1378" t="str">
            <v>EXEMPT</v>
          </cell>
          <cell r="F1378" t="str">
            <v>S</v>
          </cell>
          <cell r="G1378">
            <v>235</v>
          </cell>
          <cell r="H1378">
            <v>1111</v>
          </cell>
          <cell r="I1378" t="str">
            <v>1403</v>
          </cell>
          <cell r="J1378" t="str">
            <v>010</v>
          </cell>
          <cell r="K1378" t="str">
            <v>21</v>
          </cell>
          <cell r="L1378" t="str">
            <v>29</v>
          </cell>
          <cell r="M1378" t="str">
            <v>Y</v>
          </cell>
          <cell r="N1378" t="str">
            <v/>
          </cell>
          <cell r="O1378" t="str">
            <v/>
          </cell>
          <cell r="P1378" t="str">
            <v>4</v>
          </cell>
          <cell r="Q1378" t="str">
            <v>MNTH</v>
          </cell>
          <cell r="R1378" t="str">
            <v>NONE</v>
          </cell>
        </row>
        <row r="1379">
          <cell r="B1379" t="str">
            <v>6404</v>
          </cell>
          <cell r="C1379">
            <v>324</v>
          </cell>
          <cell r="D1379" t="str">
            <v>PLAN &amp; RESEARCH ASSOC. I</v>
          </cell>
          <cell r="E1379" t="str">
            <v>NON-EXEMPT</v>
          </cell>
          <cell r="F1379" t="str">
            <v>H</v>
          </cell>
          <cell r="G1379">
            <v>237</v>
          </cell>
          <cell r="H1379">
            <v>1111</v>
          </cell>
          <cell r="I1379" t="str">
            <v>0404</v>
          </cell>
          <cell r="J1379" t="str">
            <v>240</v>
          </cell>
          <cell r="K1379" t="str">
            <v>5</v>
          </cell>
          <cell r="L1379" t="str">
            <v>19</v>
          </cell>
          <cell r="M1379" t="str">
            <v>Y</v>
          </cell>
          <cell r="N1379" t="str">
            <v/>
          </cell>
          <cell r="O1379" t="str">
            <v/>
          </cell>
          <cell r="P1379" t="str">
            <v>4</v>
          </cell>
          <cell r="Q1379" t="str">
            <v>MNNE</v>
          </cell>
          <cell r="R1379" t="str">
            <v>NONE</v>
          </cell>
        </row>
        <row r="1380">
          <cell r="B1380" t="str">
            <v>6405</v>
          </cell>
          <cell r="C1380">
            <v>324</v>
          </cell>
          <cell r="D1380" t="str">
            <v>PLAN &amp; RESEARCH ASSOC. II</v>
          </cell>
          <cell r="E1380" t="str">
            <v>NON-EXEMPT</v>
          </cell>
          <cell r="F1380" t="str">
            <v>H</v>
          </cell>
          <cell r="G1380">
            <v>240</v>
          </cell>
          <cell r="H1380">
            <v>1111</v>
          </cell>
          <cell r="I1380" t="str">
            <v>0404</v>
          </cell>
          <cell r="J1380" t="str">
            <v>240</v>
          </cell>
          <cell r="K1380" t="str">
            <v>17</v>
          </cell>
          <cell r="L1380" t="str">
            <v>25</v>
          </cell>
          <cell r="M1380" t="str">
            <v>Y</v>
          </cell>
          <cell r="N1380" t="str">
            <v/>
          </cell>
          <cell r="O1380" t="str">
            <v/>
          </cell>
          <cell r="P1380" t="str">
            <v>4</v>
          </cell>
          <cell r="Q1380" t="str">
            <v>MNNE</v>
          </cell>
          <cell r="R1380" t="str">
            <v>NONE</v>
          </cell>
        </row>
        <row r="1381">
          <cell r="B1381" t="str">
            <v>6406</v>
          </cell>
          <cell r="C1381">
            <v>635</v>
          </cell>
          <cell r="D1381" t="str">
            <v>POLICE AND FIREMEN</v>
          </cell>
          <cell r="E1381" t="str">
            <v>NON-EXEMPT</v>
          </cell>
          <cell r="F1381" t="str">
            <v>H</v>
          </cell>
          <cell r="G1381">
            <v>0</v>
          </cell>
          <cell r="H1381">
            <v>1111</v>
          </cell>
          <cell r="I1381" t="str">
            <v>0520R</v>
          </cell>
          <cell r="J1381" t="str">
            <v>010</v>
          </cell>
          <cell r="K1381" t="str">
            <v/>
          </cell>
          <cell r="L1381" t="str">
            <v/>
          </cell>
          <cell r="M1381" t="str">
            <v>Y</v>
          </cell>
          <cell r="N1381" t="str">
            <v/>
          </cell>
          <cell r="O1381" t="str">
            <v/>
          </cell>
          <cell r="P1381" t="str">
            <v>4</v>
          </cell>
          <cell r="Q1381" t="str">
            <v>MPHP</v>
          </cell>
          <cell r="R1381" t="str">
            <v>NONE</v>
          </cell>
        </row>
        <row r="1382">
          <cell r="B1382" t="str">
            <v>6407</v>
          </cell>
          <cell r="C1382">
            <v>212</v>
          </cell>
          <cell r="D1382" t="str">
            <v>PROGRAM SPECIALIST</v>
          </cell>
          <cell r="E1382" t="str">
            <v>EXEMPT</v>
          </cell>
          <cell r="F1382" t="str">
            <v>S</v>
          </cell>
          <cell r="G1382">
            <v>200</v>
          </cell>
          <cell r="H1382">
            <v>1111</v>
          </cell>
          <cell r="I1382" t="str">
            <v>1403</v>
          </cell>
          <cell r="J1382" t="str">
            <v>209</v>
          </cell>
          <cell r="K1382" t="str">
            <v>22</v>
          </cell>
          <cell r="L1382" t="str">
            <v>32</v>
          </cell>
          <cell r="M1382" t="str">
            <v>Y</v>
          </cell>
          <cell r="N1382" t="str">
            <v/>
          </cell>
          <cell r="O1382" t="str">
            <v/>
          </cell>
          <cell r="P1382" t="str">
            <v>4</v>
          </cell>
          <cell r="Q1382" t="str">
            <v>MNTH</v>
          </cell>
          <cell r="R1382" t="str">
            <v>NONE</v>
          </cell>
        </row>
        <row r="1383">
          <cell r="B1383" t="str">
            <v>6408</v>
          </cell>
          <cell r="C1383">
            <v>212</v>
          </cell>
          <cell r="D1383" t="str">
            <v>PROJ COORD/MATH INITIATIVE</v>
          </cell>
          <cell r="E1383" t="str">
            <v>EXEMPT</v>
          </cell>
          <cell r="F1383" t="str">
            <v>S</v>
          </cell>
          <cell r="G1383">
            <v>237</v>
          </cell>
          <cell r="H1383">
            <v>1111</v>
          </cell>
          <cell r="I1383" t="str">
            <v>1403</v>
          </cell>
          <cell r="J1383" t="str">
            <v>010</v>
          </cell>
          <cell r="K1383" t="str">
            <v>27</v>
          </cell>
          <cell r="L1383" t="str">
            <v>31</v>
          </cell>
          <cell r="M1383" t="str">
            <v>Y</v>
          </cell>
          <cell r="N1383" t="str">
            <v/>
          </cell>
          <cell r="O1383" t="str">
            <v/>
          </cell>
          <cell r="P1383" t="str">
            <v>4</v>
          </cell>
          <cell r="Q1383" t="str">
            <v>MNTH</v>
          </cell>
          <cell r="R1383" t="str">
            <v>NONE</v>
          </cell>
        </row>
        <row r="1384">
          <cell r="B1384" t="str">
            <v>6409</v>
          </cell>
          <cell r="C1384">
            <v>509</v>
          </cell>
          <cell r="D1384" t="str">
            <v>PROJECT COORDINATOR</v>
          </cell>
          <cell r="E1384" t="str">
            <v>EXEMPT</v>
          </cell>
          <cell r="F1384" t="str">
            <v>S</v>
          </cell>
          <cell r="G1384">
            <v>245</v>
          </cell>
          <cell r="H1384">
            <v>1111</v>
          </cell>
          <cell r="I1384" t="str">
            <v>1403</v>
          </cell>
          <cell r="J1384" t="str">
            <v>010</v>
          </cell>
          <cell r="K1384" t="str">
            <v>12</v>
          </cell>
          <cell r="L1384" t="str">
            <v>28</v>
          </cell>
          <cell r="M1384" t="str">
            <v>Y</v>
          </cell>
          <cell r="N1384" t="str">
            <v/>
          </cell>
          <cell r="O1384" t="str">
            <v/>
          </cell>
          <cell r="P1384" t="str">
            <v>4</v>
          </cell>
          <cell r="Q1384" t="str">
            <v>MNTH</v>
          </cell>
          <cell r="R1384" t="str">
            <v>NONE</v>
          </cell>
        </row>
        <row r="1385">
          <cell r="B1385" t="str">
            <v>6410</v>
          </cell>
          <cell r="C1385">
            <v>308</v>
          </cell>
          <cell r="D1385" t="str">
            <v>PSYCHIATRIST</v>
          </cell>
          <cell r="E1385" t="str">
            <v>EXEMPT</v>
          </cell>
          <cell r="F1385" t="str">
            <v>H</v>
          </cell>
          <cell r="G1385">
            <v>0</v>
          </cell>
          <cell r="H1385">
            <v>1111</v>
          </cell>
          <cell r="I1385" t="str">
            <v>0690R</v>
          </cell>
          <cell r="J1385" t="str">
            <v>010</v>
          </cell>
          <cell r="K1385" t="str">
            <v/>
          </cell>
          <cell r="L1385" t="str">
            <v/>
          </cell>
          <cell r="M1385" t="str">
            <v>Y</v>
          </cell>
          <cell r="N1385" t="str">
            <v/>
          </cell>
          <cell r="O1385" t="str">
            <v/>
          </cell>
          <cell r="P1385" t="str">
            <v>4</v>
          </cell>
          <cell r="Q1385" t="str">
            <v>MNTH</v>
          </cell>
          <cell r="R1385" t="str">
            <v>NONE</v>
          </cell>
        </row>
        <row r="1386">
          <cell r="B1386" t="str">
            <v>6411</v>
          </cell>
          <cell r="C1386">
            <v>509</v>
          </cell>
          <cell r="D1386" t="str">
            <v>PROJECT COORDINATOR</v>
          </cell>
          <cell r="E1386" t="str">
            <v>EXEMPT</v>
          </cell>
          <cell r="F1386" t="str">
            <v>S</v>
          </cell>
          <cell r="G1386">
            <v>240</v>
          </cell>
          <cell r="H1386">
            <v>1111</v>
          </cell>
          <cell r="I1386" t="str">
            <v>1403</v>
          </cell>
          <cell r="J1386" t="str">
            <v>020</v>
          </cell>
          <cell r="K1386" t="str">
            <v>12</v>
          </cell>
          <cell r="L1386" t="str">
            <v>28</v>
          </cell>
          <cell r="M1386" t="str">
            <v>Y</v>
          </cell>
          <cell r="N1386" t="str">
            <v/>
          </cell>
          <cell r="O1386" t="str">
            <v/>
          </cell>
          <cell r="P1386" t="str">
            <v>4</v>
          </cell>
          <cell r="Q1386" t="str">
            <v>MNTH</v>
          </cell>
          <cell r="R1386" t="str">
            <v>NONE</v>
          </cell>
        </row>
        <row r="1387">
          <cell r="B1387" t="str">
            <v>6412</v>
          </cell>
          <cell r="C1387">
            <v>215</v>
          </cell>
          <cell r="D1387" t="str">
            <v>PROGRAM SPECIALIST</v>
          </cell>
          <cell r="E1387" t="str">
            <v>NON-EXEMPT</v>
          </cell>
          <cell r="F1387" t="str">
            <v>H</v>
          </cell>
          <cell r="G1387">
            <v>207</v>
          </cell>
          <cell r="H1387">
            <v>1632</v>
          </cell>
          <cell r="I1387" t="str">
            <v>0424</v>
          </cell>
          <cell r="J1387" t="str">
            <v>204</v>
          </cell>
          <cell r="K1387" t="str">
            <v>1</v>
          </cell>
          <cell r="L1387" t="str">
            <v>18</v>
          </cell>
          <cell r="M1387" t="str">
            <v>Y</v>
          </cell>
          <cell r="N1387" t="str">
            <v/>
          </cell>
          <cell r="O1387" t="str">
            <v/>
          </cell>
          <cell r="P1387" t="str">
            <v>4</v>
          </cell>
          <cell r="Q1387" t="str">
            <v>MNNE</v>
          </cell>
          <cell r="R1387" t="str">
            <v>NONE</v>
          </cell>
        </row>
        <row r="1388">
          <cell r="B1388" t="str">
            <v>6413</v>
          </cell>
          <cell r="C1388">
            <v>346</v>
          </cell>
          <cell r="D1388" t="str">
            <v>ROUTE SCHEDULER I</v>
          </cell>
          <cell r="E1388" t="str">
            <v>NON-EXEMPT</v>
          </cell>
          <cell r="F1388" t="str">
            <v>H</v>
          </cell>
          <cell r="G1388">
            <v>242</v>
          </cell>
          <cell r="H1388">
            <v>1111</v>
          </cell>
          <cell r="I1388" t="str">
            <v>0421</v>
          </cell>
          <cell r="J1388" t="str">
            <v>040</v>
          </cell>
          <cell r="K1388" t="str">
            <v>1</v>
          </cell>
          <cell r="L1388" t="str">
            <v>7</v>
          </cell>
          <cell r="M1388" t="str">
            <v>Y</v>
          </cell>
          <cell r="N1388" t="str">
            <v/>
          </cell>
          <cell r="O1388" t="str">
            <v/>
          </cell>
          <cell r="P1388" t="str">
            <v>4</v>
          </cell>
          <cell r="Q1388" t="str">
            <v>MNNE</v>
          </cell>
          <cell r="R1388" t="str">
            <v>NONE</v>
          </cell>
        </row>
        <row r="1389">
          <cell r="B1389" t="str">
            <v>6414</v>
          </cell>
          <cell r="C1389">
            <v>346</v>
          </cell>
          <cell r="D1389" t="str">
            <v>ROUTE SCHEDULER II</v>
          </cell>
          <cell r="E1389" t="str">
            <v>NON-EXEMPT</v>
          </cell>
          <cell r="F1389" t="str">
            <v>H</v>
          </cell>
          <cell r="G1389">
            <v>245</v>
          </cell>
          <cell r="H1389">
            <v>1111</v>
          </cell>
          <cell r="I1389" t="str">
            <v>0421</v>
          </cell>
          <cell r="J1389" t="str">
            <v>030</v>
          </cell>
          <cell r="K1389" t="str">
            <v>1</v>
          </cell>
          <cell r="L1389" t="str">
            <v>7</v>
          </cell>
          <cell r="M1389" t="str">
            <v>Y</v>
          </cell>
          <cell r="N1389" t="str">
            <v/>
          </cell>
          <cell r="O1389" t="str">
            <v/>
          </cell>
          <cell r="P1389" t="str">
            <v>4</v>
          </cell>
          <cell r="Q1389" t="str">
            <v>MNNE</v>
          </cell>
          <cell r="R1389" t="str">
            <v>NONE</v>
          </cell>
        </row>
        <row r="1390">
          <cell r="B1390" t="str">
            <v>6415</v>
          </cell>
          <cell r="C1390">
            <v>504</v>
          </cell>
          <cell r="D1390" t="str">
            <v>ROUTE SUPERVISOR</v>
          </cell>
          <cell r="E1390" t="str">
            <v>EXEMPT</v>
          </cell>
          <cell r="F1390" t="str">
            <v>S</v>
          </cell>
          <cell r="G1390">
            <v>197</v>
          </cell>
          <cell r="H1390">
            <v>1111</v>
          </cell>
          <cell r="I1390" t="str">
            <v>1402</v>
          </cell>
          <cell r="J1390" t="str">
            <v>010</v>
          </cell>
          <cell r="K1390" t="str">
            <v>16</v>
          </cell>
          <cell r="L1390" t="str">
            <v>22</v>
          </cell>
          <cell r="M1390" t="str">
            <v>Y</v>
          </cell>
          <cell r="N1390" t="str">
            <v/>
          </cell>
          <cell r="O1390" t="str">
            <v/>
          </cell>
          <cell r="P1390" t="str">
            <v>4</v>
          </cell>
          <cell r="Q1390" t="str">
            <v>MNTH</v>
          </cell>
          <cell r="R1390" t="str">
            <v>NONE</v>
          </cell>
        </row>
        <row r="1391">
          <cell r="B1391" t="str">
            <v>6416</v>
          </cell>
          <cell r="C1391">
            <v>504</v>
          </cell>
          <cell r="D1391" t="str">
            <v>ROUTE SUPERVISOR</v>
          </cell>
          <cell r="E1391" t="str">
            <v>EXEMPT</v>
          </cell>
          <cell r="F1391" t="str">
            <v>S</v>
          </cell>
          <cell r="G1391">
            <v>242</v>
          </cell>
          <cell r="H1391">
            <v>1111</v>
          </cell>
          <cell r="I1391" t="str">
            <v>1403</v>
          </cell>
          <cell r="J1391" t="str">
            <v>010</v>
          </cell>
          <cell r="K1391" t="str">
            <v>15</v>
          </cell>
          <cell r="L1391" t="str">
            <v>22</v>
          </cell>
          <cell r="M1391" t="str">
            <v>Y</v>
          </cell>
          <cell r="N1391" t="str">
            <v/>
          </cell>
          <cell r="O1391" t="str">
            <v/>
          </cell>
          <cell r="P1391" t="str">
            <v>4</v>
          </cell>
          <cell r="Q1391" t="str">
            <v>MNTH</v>
          </cell>
          <cell r="R1391" t="str">
            <v>NONE</v>
          </cell>
        </row>
        <row r="1392">
          <cell r="B1392" t="str">
            <v>6417</v>
          </cell>
          <cell r="C1392">
            <v>405</v>
          </cell>
          <cell r="D1392" t="str">
            <v>SCHOOL COMMUNITY LIAISON</v>
          </cell>
          <cell r="E1392" t="str">
            <v>NON-EXEMPT</v>
          </cell>
          <cell r="F1392" t="str">
            <v>H</v>
          </cell>
          <cell r="G1392">
            <v>245</v>
          </cell>
          <cell r="H1392">
            <v>1111</v>
          </cell>
          <cell r="I1392" t="str">
            <v>0408</v>
          </cell>
          <cell r="J1392" t="str">
            <v>245</v>
          </cell>
          <cell r="K1392" t="str">
            <v>20</v>
          </cell>
          <cell r="L1392" t="str">
            <v>24</v>
          </cell>
          <cell r="M1392" t="str">
            <v>Y</v>
          </cell>
          <cell r="N1392" t="str">
            <v/>
          </cell>
          <cell r="O1392" t="str">
            <v/>
          </cell>
          <cell r="P1392" t="str">
            <v>4</v>
          </cell>
          <cell r="Q1392" t="str">
            <v>MNNE</v>
          </cell>
          <cell r="R1392" t="str">
            <v>NONE</v>
          </cell>
        </row>
        <row r="1393">
          <cell r="B1393" t="str">
            <v>6418</v>
          </cell>
          <cell r="C1393">
            <v>405</v>
          </cell>
          <cell r="D1393" t="str">
            <v>SCHOOL COMMUNITY LIAISON II</v>
          </cell>
          <cell r="E1393" t="str">
            <v>NON-EXEMPT</v>
          </cell>
          <cell r="F1393" t="str">
            <v>H</v>
          </cell>
          <cell r="G1393">
            <v>245</v>
          </cell>
          <cell r="H1393">
            <v>1111</v>
          </cell>
          <cell r="I1393" t="str">
            <v>0408</v>
          </cell>
          <cell r="J1393" t="str">
            <v>245</v>
          </cell>
          <cell r="K1393" t="str">
            <v>24</v>
          </cell>
          <cell r="L1393" t="str">
            <v>35</v>
          </cell>
          <cell r="M1393" t="str">
            <v>Y</v>
          </cell>
          <cell r="N1393" t="str">
            <v/>
          </cell>
          <cell r="O1393" t="str">
            <v/>
          </cell>
          <cell r="P1393" t="str">
            <v>4</v>
          </cell>
          <cell r="Q1393" t="str">
            <v>MNNE</v>
          </cell>
          <cell r="R1393" t="str">
            <v>NONE</v>
          </cell>
        </row>
        <row r="1394">
          <cell r="B1394" t="str">
            <v>6419</v>
          </cell>
          <cell r="C1394">
            <v>354</v>
          </cell>
          <cell r="D1394" t="str">
            <v>SCHOOL TO CAREER COOR</v>
          </cell>
          <cell r="E1394" t="str">
            <v>EXEMPT</v>
          </cell>
          <cell r="F1394" t="str">
            <v>S</v>
          </cell>
          <cell r="G1394">
            <v>197</v>
          </cell>
          <cell r="H1394">
            <v>1111</v>
          </cell>
          <cell r="I1394" t="str">
            <v>1401</v>
          </cell>
          <cell r="J1394" t="str">
            <v>010</v>
          </cell>
          <cell r="K1394" t="str">
            <v>4</v>
          </cell>
          <cell r="L1394" t="str">
            <v>12</v>
          </cell>
          <cell r="M1394" t="str">
            <v>Y</v>
          </cell>
          <cell r="N1394" t="str">
            <v/>
          </cell>
          <cell r="O1394" t="str">
            <v/>
          </cell>
          <cell r="P1394" t="str">
            <v>4</v>
          </cell>
          <cell r="Q1394" t="str">
            <v>MNTH</v>
          </cell>
          <cell r="R1394" t="str">
            <v>NONE</v>
          </cell>
        </row>
        <row r="1395">
          <cell r="B1395" t="str">
            <v>6420</v>
          </cell>
          <cell r="C1395">
            <v>324</v>
          </cell>
          <cell r="D1395" t="str">
            <v>SENIOR FINANCIAL ANALYST</v>
          </cell>
          <cell r="E1395" t="str">
            <v>EXEMPT</v>
          </cell>
          <cell r="F1395" t="str">
            <v>S</v>
          </cell>
          <cell r="G1395">
            <v>235</v>
          </cell>
          <cell r="H1395">
            <v>1111</v>
          </cell>
          <cell r="I1395" t="str">
            <v>1403</v>
          </cell>
          <cell r="J1395" t="str">
            <v>010</v>
          </cell>
          <cell r="K1395" t="str">
            <v>24</v>
          </cell>
          <cell r="L1395" t="str">
            <v>32</v>
          </cell>
          <cell r="M1395" t="str">
            <v>Y</v>
          </cell>
          <cell r="N1395" t="str">
            <v/>
          </cell>
          <cell r="O1395" t="str">
            <v/>
          </cell>
          <cell r="P1395" t="str">
            <v>4</v>
          </cell>
          <cell r="Q1395" t="str">
            <v>MNTH</v>
          </cell>
          <cell r="R1395" t="str">
            <v>NONE</v>
          </cell>
        </row>
        <row r="1396">
          <cell r="B1396" t="str">
            <v>6421</v>
          </cell>
          <cell r="C1396">
            <v>324</v>
          </cell>
          <cell r="D1396" t="str">
            <v>SR. FINANCIAL SYS. ANALYST</v>
          </cell>
          <cell r="E1396" t="str">
            <v>EXEMPT</v>
          </cell>
          <cell r="F1396" t="str">
            <v>S</v>
          </cell>
          <cell r="G1396">
            <v>235</v>
          </cell>
          <cell r="H1396">
            <v>1111</v>
          </cell>
          <cell r="I1396" t="str">
            <v>1501</v>
          </cell>
          <cell r="J1396" t="str">
            <v>010</v>
          </cell>
          <cell r="K1396" t="str">
            <v>25</v>
          </cell>
          <cell r="L1396" t="str">
            <v>35</v>
          </cell>
          <cell r="M1396" t="str">
            <v>Y</v>
          </cell>
          <cell r="N1396" t="str">
            <v/>
          </cell>
          <cell r="O1396" t="str">
            <v/>
          </cell>
          <cell r="P1396" t="str">
            <v>4</v>
          </cell>
          <cell r="Q1396" t="str">
            <v>MNTH</v>
          </cell>
          <cell r="R1396" t="str">
            <v>NONE</v>
          </cell>
        </row>
        <row r="1397">
          <cell r="B1397" t="str">
            <v>6422</v>
          </cell>
          <cell r="C1397">
            <v>405</v>
          </cell>
          <cell r="D1397" t="str">
            <v>SITE COORDINATOR</v>
          </cell>
          <cell r="E1397" t="str">
            <v>EXEMPT</v>
          </cell>
          <cell r="F1397" t="str">
            <v>S</v>
          </cell>
          <cell r="G1397">
            <v>242</v>
          </cell>
          <cell r="H1397">
            <v>1111</v>
          </cell>
          <cell r="I1397" t="str">
            <v>2408</v>
          </cell>
          <cell r="J1397" t="str">
            <v>010</v>
          </cell>
          <cell r="K1397" t="str">
            <v>16</v>
          </cell>
          <cell r="L1397" t="str">
            <v>26</v>
          </cell>
          <cell r="M1397" t="str">
            <v>Y</v>
          </cell>
          <cell r="N1397" t="str">
            <v>JSHARE</v>
          </cell>
          <cell r="O1397" t="str">
            <v/>
          </cell>
          <cell r="P1397" t="str">
            <v>4</v>
          </cell>
          <cell r="Q1397" t="str">
            <v>MNTH</v>
          </cell>
          <cell r="R1397" t="str">
            <v>NONE</v>
          </cell>
        </row>
        <row r="1398">
          <cell r="B1398" t="str">
            <v>6422</v>
          </cell>
          <cell r="C1398">
            <v>405</v>
          </cell>
          <cell r="D1398" t="str">
            <v>SITE COORDINATOR</v>
          </cell>
          <cell r="E1398" t="str">
            <v>EXEMPT</v>
          </cell>
          <cell r="F1398" t="str">
            <v>S</v>
          </cell>
          <cell r="G1398">
            <v>242</v>
          </cell>
          <cell r="H1398">
            <v>1111</v>
          </cell>
          <cell r="I1398" t="str">
            <v>1408</v>
          </cell>
          <cell r="J1398" t="str">
            <v>010</v>
          </cell>
          <cell r="K1398" t="str">
            <v>16</v>
          </cell>
          <cell r="L1398" t="str">
            <v>26</v>
          </cell>
          <cell r="M1398" t="str">
            <v>Y</v>
          </cell>
          <cell r="N1398" t="str">
            <v/>
          </cell>
          <cell r="O1398" t="str">
            <v/>
          </cell>
          <cell r="P1398" t="str">
            <v>4</v>
          </cell>
          <cell r="Q1398" t="str">
            <v>MNTH</v>
          </cell>
          <cell r="R1398" t="str">
            <v>NONE</v>
          </cell>
        </row>
        <row r="1399">
          <cell r="B1399" t="str">
            <v>6423</v>
          </cell>
          <cell r="C1399">
            <v>0</v>
          </cell>
          <cell r="D1399" t="str">
            <v>SITE LEADER - SUMMER SCHOOL</v>
          </cell>
          <cell r="E1399" t="str">
            <v>EXEMPT</v>
          </cell>
          <cell r="F1399" t="str">
            <v>H</v>
          </cell>
          <cell r="G1399">
            <v>0</v>
          </cell>
          <cell r="H1399">
            <v>1111</v>
          </cell>
          <cell r="I1399" t="str">
            <v>0020R</v>
          </cell>
          <cell r="J1399" t="str">
            <v>010</v>
          </cell>
          <cell r="K1399" t="str">
            <v/>
          </cell>
          <cell r="L1399" t="str">
            <v/>
          </cell>
          <cell r="M1399" t="str">
            <v>Y</v>
          </cell>
          <cell r="N1399" t="str">
            <v/>
          </cell>
          <cell r="O1399" t="str">
            <v/>
          </cell>
          <cell r="P1399" t="str">
            <v>4</v>
          </cell>
          <cell r="Q1399" t="str">
            <v>MEHP</v>
          </cell>
          <cell r="R1399" t="str">
            <v>NONE</v>
          </cell>
        </row>
        <row r="1400">
          <cell r="B1400" t="str">
            <v>6424</v>
          </cell>
          <cell r="C1400">
            <v>0</v>
          </cell>
          <cell r="D1400" t="str">
            <v>SITE ROLLOUT ASSISTANT</v>
          </cell>
          <cell r="E1400" t="str">
            <v>NON-EXEMPT</v>
          </cell>
          <cell r="F1400" t="str">
            <v>H</v>
          </cell>
          <cell r="G1400">
            <v>237</v>
          </cell>
          <cell r="H1400">
            <v>1111</v>
          </cell>
          <cell r="I1400" t="str">
            <v>0403</v>
          </cell>
          <cell r="J1400" t="str">
            <v>240</v>
          </cell>
          <cell r="K1400" t="str">
            <v>25</v>
          </cell>
          <cell r="L1400" t="str">
            <v>30</v>
          </cell>
          <cell r="M1400" t="str">
            <v>Y</v>
          </cell>
          <cell r="N1400" t="str">
            <v/>
          </cell>
          <cell r="O1400" t="str">
            <v/>
          </cell>
          <cell r="P1400" t="str">
            <v>4</v>
          </cell>
          <cell r="Q1400" t="str">
            <v>MNNE</v>
          </cell>
          <cell r="R1400" t="str">
            <v>NONE</v>
          </cell>
        </row>
        <row r="1401">
          <cell r="B1401" t="str">
            <v>6425</v>
          </cell>
          <cell r="C1401">
            <v>344</v>
          </cell>
          <cell r="D1401" t="str">
            <v>SPECIALIST, RECRUITMENT</v>
          </cell>
          <cell r="E1401" t="str">
            <v>EXEMPT</v>
          </cell>
          <cell r="F1401" t="str">
            <v>S</v>
          </cell>
          <cell r="G1401">
            <v>237</v>
          </cell>
          <cell r="H1401">
            <v>1111</v>
          </cell>
          <cell r="I1401" t="str">
            <v>1408</v>
          </cell>
          <cell r="J1401" t="str">
            <v>010</v>
          </cell>
          <cell r="K1401" t="str">
            <v>11</v>
          </cell>
          <cell r="L1401" t="str">
            <v>20</v>
          </cell>
          <cell r="M1401" t="str">
            <v>Y</v>
          </cell>
          <cell r="N1401" t="str">
            <v/>
          </cell>
          <cell r="O1401" t="str">
            <v/>
          </cell>
          <cell r="P1401" t="str">
            <v>4</v>
          </cell>
          <cell r="Q1401" t="str">
            <v>MNTH</v>
          </cell>
          <cell r="R1401" t="str">
            <v>NONE</v>
          </cell>
        </row>
        <row r="1402">
          <cell r="B1402" t="str">
            <v>6426</v>
          </cell>
          <cell r="C1402">
            <v>405</v>
          </cell>
          <cell r="D1402" t="str">
            <v>SPECLIST, SCHL/FAM LIAISON</v>
          </cell>
          <cell r="E1402" t="str">
            <v>NON-EXEMPT</v>
          </cell>
          <cell r="F1402" t="str">
            <v>H</v>
          </cell>
          <cell r="G1402">
            <v>190</v>
          </cell>
          <cell r="H1402">
            <v>1111</v>
          </cell>
          <cell r="I1402" t="str">
            <v>0407</v>
          </cell>
          <cell r="J1402" t="str">
            <v>190</v>
          </cell>
          <cell r="K1402" t="str">
            <v>7</v>
          </cell>
          <cell r="L1402" t="str">
            <v>7</v>
          </cell>
          <cell r="M1402" t="str">
            <v>Y</v>
          </cell>
          <cell r="N1402" t="str">
            <v/>
          </cell>
          <cell r="O1402" t="str">
            <v/>
          </cell>
          <cell r="P1402" t="str">
            <v>4</v>
          </cell>
          <cell r="Q1402" t="str">
            <v>MNNE</v>
          </cell>
          <cell r="R1402" t="str">
            <v>NONE</v>
          </cell>
        </row>
        <row r="1403">
          <cell r="B1403" t="str">
            <v>6427</v>
          </cell>
          <cell r="C1403">
            <v>405</v>
          </cell>
          <cell r="D1403" t="str">
            <v>SPECLIST, SCHL/FAM LIAISON</v>
          </cell>
          <cell r="E1403" t="str">
            <v>NON-EXEMPT</v>
          </cell>
          <cell r="F1403" t="str">
            <v>H</v>
          </cell>
          <cell r="G1403">
            <v>223</v>
          </cell>
          <cell r="H1403">
            <v>1111</v>
          </cell>
          <cell r="I1403" t="str">
            <v>0408</v>
          </cell>
          <cell r="J1403" t="str">
            <v>223</v>
          </cell>
          <cell r="K1403" t="str">
            <v>8</v>
          </cell>
          <cell r="L1403" t="str">
            <v>11</v>
          </cell>
          <cell r="M1403" t="str">
            <v>Y</v>
          </cell>
          <cell r="N1403" t="str">
            <v/>
          </cell>
          <cell r="O1403" t="str">
            <v/>
          </cell>
          <cell r="P1403" t="str">
            <v>4</v>
          </cell>
          <cell r="Q1403" t="str">
            <v>MNNE</v>
          </cell>
          <cell r="R1403" t="str">
            <v>NONE</v>
          </cell>
        </row>
        <row r="1404">
          <cell r="B1404" t="str">
            <v>6428</v>
          </cell>
          <cell r="C1404">
            <v>502</v>
          </cell>
          <cell r="D1404" t="str">
            <v>SPECIALIST, STAFF DEVEL</v>
          </cell>
          <cell r="E1404" t="str">
            <v>NON-EXEMPT</v>
          </cell>
          <cell r="F1404" t="str">
            <v>H</v>
          </cell>
          <cell r="G1404">
            <v>235</v>
          </cell>
          <cell r="H1404">
            <v>1111</v>
          </cell>
          <cell r="I1404" t="str">
            <v>0403</v>
          </cell>
          <cell r="J1404" t="str">
            <v>235</v>
          </cell>
          <cell r="K1404" t="str">
            <v>13</v>
          </cell>
          <cell r="L1404" t="str">
            <v>17</v>
          </cell>
          <cell r="M1404" t="str">
            <v>Y</v>
          </cell>
          <cell r="N1404" t="str">
            <v/>
          </cell>
          <cell r="O1404" t="str">
            <v/>
          </cell>
          <cell r="P1404" t="str">
            <v>4</v>
          </cell>
          <cell r="Q1404" t="str">
            <v>MNNE</v>
          </cell>
          <cell r="R1404" t="str">
            <v>NONE</v>
          </cell>
        </row>
        <row r="1405">
          <cell r="B1405" t="str">
            <v>6429</v>
          </cell>
          <cell r="C1405">
            <v>212</v>
          </cell>
          <cell r="D1405" t="str">
            <v>SPECIALIST, CURRICULUM</v>
          </cell>
          <cell r="E1405" t="str">
            <v>EXEMPT</v>
          </cell>
          <cell r="F1405" t="str">
            <v>S</v>
          </cell>
          <cell r="G1405">
            <v>190</v>
          </cell>
          <cell r="H1405">
            <v>1111</v>
          </cell>
          <cell r="I1405" t="str">
            <v>1417</v>
          </cell>
          <cell r="J1405" t="str">
            <v>190</v>
          </cell>
          <cell r="K1405" t="str">
            <v>10</v>
          </cell>
          <cell r="L1405" t="str">
            <v>20</v>
          </cell>
          <cell r="M1405" t="str">
            <v>Y</v>
          </cell>
          <cell r="N1405" t="str">
            <v/>
          </cell>
          <cell r="O1405" t="str">
            <v/>
          </cell>
          <cell r="P1405" t="str">
            <v>4</v>
          </cell>
          <cell r="Q1405" t="str">
            <v>MNTH</v>
          </cell>
          <cell r="R1405" t="str">
            <v>NONE</v>
          </cell>
        </row>
        <row r="1406">
          <cell r="B1406" t="str">
            <v>6430</v>
          </cell>
          <cell r="C1406">
            <v>212</v>
          </cell>
          <cell r="D1406" t="str">
            <v>SPECIALIST, CURRICULUM</v>
          </cell>
          <cell r="E1406" t="str">
            <v>EXEMPT</v>
          </cell>
          <cell r="F1406" t="str">
            <v>S</v>
          </cell>
          <cell r="G1406">
            <v>232</v>
          </cell>
          <cell r="H1406">
            <v>1111</v>
          </cell>
          <cell r="I1406" t="str">
            <v>1417</v>
          </cell>
          <cell r="J1406" t="str">
            <v>235</v>
          </cell>
          <cell r="K1406" t="str">
            <v>1</v>
          </cell>
          <cell r="L1406" t="str">
            <v>14</v>
          </cell>
          <cell r="M1406" t="str">
            <v>Y</v>
          </cell>
          <cell r="N1406" t="str">
            <v/>
          </cell>
          <cell r="O1406" t="str">
            <v/>
          </cell>
          <cell r="P1406" t="str">
            <v>4</v>
          </cell>
          <cell r="Q1406" t="str">
            <v>MNTH</v>
          </cell>
          <cell r="R1406" t="str">
            <v>NONE</v>
          </cell>
        </row>
        <row r="1407">
          <cell r="B1407" t="str">
            <v>6431</v>
          </cell>
          <cell r="C1407">
            <v>337</v>
          </cell>
          <cell r="D1407" t="str">
            <v>SPECIALIST, GRANTS</v>
          </cell>
          <cell r="E1407" t="str">
            <v>EXEMPT</v>
          </cell>
          <cell r="F1407" t="str">
            <v>S</v>
          </cell>
          <cell r="G1407">
            <v>235</v>
          </cell>
          <cell r="H1407">
            <v>1111</v>
          </cell>
          <cell r="I1407" t="str">
            <v>1403</v>
          </cell>
          <cell r="J1407" t="str">
            <v>010</v>
          </cell>
          <cell r="K1407" t="str">
            <v>13</v>
          </cell>
          <cell r="L1407" t="str">
            <v>23</v>
          </cell>
          <cell r="M1407" t="str">
            <v>Y</v>
          </cell>
          <cell r="N1407" t="str">
            <v/>
          </cell>
          <cell r="O1407" t="str">
            <v/>
          </cell>
          <cell r="P1407" t="str">
            <v>4</v>
          </cell>
          <cell r="Q1407" t="str">
            <v>MNTH</v>
          </cell>
          <cell r="R1407" t="str">
            <v>NONE</v>
          </cell>
        </row>
        <row r="1408">
          <cell r="B1408" t="str">
            <v>6432</v>
          </cell>
          <cell r="C1408">
            <v>346</v>
          </cell>
          <cell r="D1408" t="str">
            <v>SPECIALIST, ED RESEARCH</v>
          </cell>
          <cell r="E1408" t="str">
            <v>NON-EXEMPT</v>
          </cell>
          <cell r="F1408" t="str">
            <v>H</v>
          </cell>
          <cell r="G1408">
            <v>237</v>
          </cell>
          <cell r="H1408">
            <v>1111</v>
          </cell>
          <cell r="I1408" t="str">
            <v>0403</v>
          </cell>
          <cell r="J1408" t="str">
            <v>240</v>
          </cell>
          <cell r="K1408" t="str">
            <v>8</v>
          </cell>
          <cell r="L1408" t="str">
            <v>17</v>
          </cell>
          <cell r="M1408" t="str">
            <v>Y</v>
          </cell>
          <cell r="N1408" t="str">
            <v/>
          </cell>
          <cell r="O1408" t="str">
            <v/>
          </cell>
          <cell r="P1408" t="str">
            <v>4</v>
          </cell>
          <cell r="Q1408" t="str">
            <v>MNNE</v>
          </cell>
          <cell r="R1408" t="str">
            <v>NONE</v>
          </cell>
        </row>
        <row r="1409">
          <cell r="B1409" t="str">
            <v>6434</v>
          </cell>
          <cell r="C1409">
            <v>502</v>
          </cell>
          <cell r="D1409" t="str">
            <v>EDUCATIONAL SPECIALIST</v>
          </cell>
          <cell r="E1409" t="str">
            <v>EXEMPT</v>
          </cell>
          <cell r="F1409" t="str">
            <v>S</v>
          </cell>
          <cell r="G1409">
            <v>233</v>
          </cell>
          <cell r="H1409">
            <v>1111</v>
          </cell>
          <cell r="I1409" t="str">
            <v>1403</v>
          </cell>
          <cell r="J1409" t="str">
            <v>020</v>
          </cell>
          <cell r="K1409" t="str">
            <v>30</v>
          </cell>
          <cell r="L1409" t="str">
            <v>35</v>
          </cell>
          <cell r="M1409" t="str">
            <v>Y</v>
          </cell>
          <cell r="N1409" t="str">
            <v/>
          </cell>
          <cell r="O1409" t="str">
            <v/>
          </cell>
          <cell r="P1409" t="str">
            <v>4</v>
          </cell>
          <cell r="Q1409" t="str">
            <v>MNTH</v>
          </cell>
          <cell r="R1409" t="str">
            <v>NONE</v>
          </cell>
        </row>
        <row r="1410">
          <cell r="B1410" t="str">
            <v>6435</v>
          </cell>
          <cell r="C1410">
            <v>382</v>
          </cell>
          <cell r="D1410" t="str">
            <v>LAWSON SPECIALIST</v>
          </cell>
          <cell r="E1410" t="str">
            <v>EXEMPT</v>
          </cell>
          <cell r="F1410" t="str">
            <v>S</v>
          </cell>
          <cell r="G1410">
            <v>232</v>
          </cell>
          <cell r="H1410">
            <v>1111</v>
          </cell>
          <cell r="I1410" t="str">
            <v>1411</v>
          </cell>
          <cell r="J1410" t="str">
            <v>010</v>
          </cell>
          <cell r="K1410" t="str">
            <v>13</v>
          </cell>
          <cell r="L1410" t="str">
            <v>21</v>
          </cell>
          <cell r="M1410" t="str">
            <v>Y</v>
          </cell>
          <cell r="N1410" t="str">
            <v/>
          </cell>
          <cell r="O1410" t="str">
            <v/>
          </cell>
          <cell r="P1410" t="str">
            <v>4</v>
          </cell>
          <cell r="Q1410" t="str">
            <v>MNTH</v>
          </cell>
          <cell r="R1410" t="str">
            <v>NONE</v>
          </cell>
        </row>
        <row r="1411">
          <cell r="B1411" t="str">
            <v>6436</v>
          </cell>
          <cell r="C1411">
            <v>212</v>
          </cell>
          <cell r="D1411" t="str">
            <v>BALARAT SPECIALIST</v>
          </cell>
          <cell r="E1411" t="str">
            <v>NON-EXEMPT</v>
          </cell>
          <cell r="F1411" t="str">
            <v>H</v>
          </cell>
          <cell r="G1411">
            <v>190</v>
          </cell>
          <cell r="H1411">
            <v>1111</v>
          </cell>
          <cell r="I1411" t="str">
            <v>0409</v>
          </cell>
          <cell r="J1411" t="str">
            <v>190</v>
          </cell>
          <cell r="K1411" t="str">
            <v>19</v>
          </cell>
          <cell r="L1411" t="str">
            <v>25</v>
          </cell>
          <cell r="M1411" t="str">
            <v>Y</v>
          </cell>
          <cell r="N1411" t="str">
            <v/>
          </cell>
          <cell r="O1411" t="str">
            <v/>
          </cell>
          <cell r="P1411" t="str">
            <v>4</v>
          </cell>
          <cell r="Q1411" t="str">
            <v>MNNE</v>
          </cell>
          <cell r="R1411" t="str">
            <v>NONE</v>
          </cell>
        </row>
        <row r="1412">
          <cell r="B1412" t="str">
            <v>6437</v>
          </cell>
          <cell r="C1412">
            <v>346</v>
          </cell>
          <cell r="D1412" t="str">
            <v>RESEARCH COMMUNITY SPEC</v>
          </cell>
          <cell r="E1412" t="str">
            <v>NON-EXEMPT</v>
          </cell>
          <cell r="F1412" t="str">
            <v>H</v>
          </cell>
          <cell r="G1412">
            <v>240</v>
          </cell>
          <cell r="H1412">
            <v>1111</v>
          </cell>
          <cell r="I1412" t="str">
            <v>0405</v>
          </cell>
          <cell r="J1412" t="str">
            <v>240</v>
          </cell>
          <cell r="K1412" t="str">
            <v>21</v>
          </cell>
          <cell r="L1412" t="str">
            <v>33</v>
          </cell>
          <cell r="M1412" t="str">
            <v>Y</v>
          </cell>
          <cell r="N1412" t="str">
            <v/>
          </cell>
          <cell r="O1412" t="str">
            <v/>
          </cell>
          <cell r="P1412" t="str">
            <v>4</v>
          </cell>
          <cell r="Q1412" t="str">
            <v>MNNE</v>
          </cell>
          <cell r="R1412" t="str">
            <v>NONE</v>
          </cell>
        </row>
        <row r="1413">
          <cell r="B1413" t="str">
            <v>6438</v>
          </cell>
          <cell r="C1413">
            <v>346</v>
          </cell>
          <cell r="D1413" t="str">
            <v>SEC COURSE CREDIT SPEC</v>
          </cell>
          <cell r="E1413" t="str">
            <v>NON-EXEMPT</v>
          </cell>
          <cell r="F1413" t="str">
            <v>H</v>
          </cell>
          <cell r="G1413">
            <v>232</v>
          </cell>
          <cell r="H1413">
            <v>1111</v>
          </cell>
          <cell r="I1413" t="str">
            <v>0403</v>
          </cell>
          <cell r="J1413" t="str">
            <v>235</v>
          </cell>
          <cell r="K1413" t="str">
            <v>9</v>
          </cell>
          <cell r="L1413" t="str">
            <v>17</v>
          </cell>
          <cell r="M1413" t="str">
            <v>Y</v>
          </cell>
          <cell r="N1413" t="str">
            <v/>
          </cell>
          <cell r="O1413" t="str">
            <v/>
          </cell>
          <cell r="P1413" t="str">
            <v>4</v>
          </cell>
          <cell r="Q1413" t="str">
            <v>MNNE</v>
          </cell>
          <cell r="R1413" t="str">
            <v>NONE</v>
          </cell>
        </row>
        <row r="1414">
          <cell r="B1414" t="str">
            <v>6439</v>
          </cell>
          <cell r="C1414">
            <v>108</v>
          </cell>
          <cell r="D1414" t="str">
            <v>MANAGER, COMMUNICATIONS</v>
          </cell>
          <cell r="E1414" t="str">
            <v>EXEMPT</v>
          </cell>
          <cell r="F1414" t="str">
            <v>S</v>
          </cell>
          <cell r="G1414">
            <v>235</v>
          </cell>
          <cell r="H1414">
            <v>1111</v>
          </cell>
          <cell r="I1414" t="str">
            <v>0120R</v>
          </cell>
          <cell r="J1414" t="str">
            <v>010</v>
          </cell>
          <cell r="K1414" t="str">
            <v/>
          </cell>
          <cell r="L1414" t="str">
            <v/>
          </cell>
          <cell r="M1414" t="str">
            <v>Y</v>
          </cell>
          <cell r="N1414" t="str">
            <v/>
          </cell>
          <cell r="O1414" t="str">
            <v/>
          </cell>
          <cell r="P1414" t="str">
            <v>4</v>
          </cell>
          <cell r="Q1414" t="str">
            <v>MNTH</v>
          </cell>
          <cell r="R1414" t="str">
            <v>ADMN</v>
          </cell>
        </row>
        <row r="1415">
          <cell r="B1415" t="str">
            <v>6440</v>
          </cell>
          <cell r="C1415">
            <v>345</v>
          </cell>
          <cell r="D1415" t="str">
            <v>CDM/COMMUNITY SPECIALIST</v>
          </cell>
          <cell r="E1415" t="str">
            <v>EXEMPT</v>
          </cell>
          <cell r="F1415" t="str">
            <v>S</v>
          </cell>
          <cell r="G1415">
            <v>240</v>
          </cell>
          <cell r="H1415">
            <v>1111</v>
          </cell>
          <cell r="I1415" t="str">
            <v>1403</v>
          </cell>
          <cell r="J1415" t="str">
            <v>010</v>
          </cell>
          <cell r="K1415" t="str">
            <v>22</v>
          </cell>
          <cell r="L1415" t="str">
            <v>32</v>
          </cell>
          <cell r="M1415" t="str">
            <v>Y</v>
          </cell>
          <cell r="N1415" t="str">
            <v/>
          </cell>
          <cell r="O1415" t="str">
            <v/>
          </cell>
          <cell r="P1415" t="str">
            <v>4</v>
          </cell>
          <cell r="Q1415" t="str">
            <v>MNTH</v>
          </cell>
          <cell r="R1415" t="str">
            <v>NONE</v>
          </cell>
        </row>
        <row r="1416">
          <cell r="B1416" t="str">
            <v>6441</v>
          </cell>
          <cell r="C1416">
            <v>326</v>
          </cell>
          <cell r="D1416" t="str">
            <v>STUDENT ACTIVITY SPECIALST</v>
          </cell>
          <cell r="E1416" t="str">
            <v>EXEMPT</v>
          </cell>
          <cell r="F1416" t="str">
            <v>S</v>
          </cell>
          <cell r="G1416">
            <v>237</v>
          </cell>
          <cell r="H1416">
            <v>1111</v>
          </cell>
          <cell r="I1416" t="str">
            <v>1403</v>
          </cell>
          <cell r="J1416" t="str">
            <v>010</v>
          </cell>
          <cell r="K1416" t="str">
            <v>7</v>
          </cell>
          <cell r="L1416" t="str">
            <v>9</v>
          </cell>
          <cell r="M1416" t="str">
            <v>Y</v>
          </cell>
          <cell r="N1416" t="str">
            <v/>
          </cell>
          <cell r="O1416" t="str">
            <v/>
          </cell>
          <cell r="P1416" t="str">
            <v>4</v>
          </cell>
          <cell r="Q1416" t="str">
            <v>MNTH</v>
          </cell>
          <cell r="R1416" t="str">
            <v>NONE</v>
          </cell>
        </row>
        <row r="1417">
          <cell r="B1417" t="str">
            <v>6442</v>
          </cell>
          <cell r="C1417">
            <v>366</v>
          </cell>
          <cell r="D1417" t="str">
            <v>GRAPHICS SPECIALIST</v>
          </cell>
          <cell r="E1417" t="str">
            <v>EXEMPT</v>
          </cell>
          <cell r="F1417" t="str">
            <v>S</v>
          </cell>
          <cell r="G1417">
            <v>237</v>
          </cell>
          <cell r="H1417">
            <v>1111</v>
          </cell>
          <cell r="I1417" t="str">
            <v>1403</v>
          </cell>
          <cell r="J1417" t="str">
            <v>010</v>
          </cell>
          <cell r="K1417" t="str">
            <v>7</v>
          </cell>
          <cell r="L1417" t="str">
            <v>12</v>
          </cell>
          <cell r="M1417" t="str">
            <v>Y</v>
          </cell>
          <cell r="N1417" t="str">
            <v/>
          </cell>
          <cell r="O1417" t="str">
            <v/>
          </cell>
          <cell r="P1417" t="str">
            <v>4</v>
          </cell>
          <cell r="Q1417" t="str">
            <v>MNTH</v>
          </cell>
          <cell r="R1417" t="str">
            <v>NONE</v>
          </cell>
        </row>
        <row r="1418">
          <cell r="B1418" t="str">
            <v>6443</v>
          </cell>
          <cell r="C1418">
            <v>347</v>
          </cell>
          <cell r="D1418" t="str">
            <v>TRAINING  &amp; DVLPMNT SPECLST</v>
          </cell>
          <cell r="E1418" t="str">
            <v>EXEMPT</v>
          </cell>
          <cell r="F1418" t="str">
            <v>S</v>
          </cell>
          <cell r="G1418">
            <v>235</v>
          </cell>
          <cell r="H1418">
            <v>1111</v>
          </cell>
          <cell r="I1418" t="str">
            <v>1403</v>
          </cell>
          <cell r="J1418" t="str">
            <v>010</v>
          </cell>
          <cell r="K1418" t="str">
            <v>11</v>
          </cell>
          <cell r="L1418" t="str">
            <v>30</v>
          </cell>
          <cell r="M1418" t="str">
            <v>Y</v>
          </cell>
          <cell r="N1418" t="str">
            <v/>
          </cell>
          <cell r="O1418" t="str">
            <v/>
          </cell>
          <cell r="P1418" t="str">
            <v>4</v>
          </cell>
          <cell r="Q1418" t="str">
            <v>MNTH</v>
          </cell>
          <cell r="R1418" t="str">
            <v>NONE</v>
          </cell>
        </row>
        <row r="1419">
          <cell r="B1419" t="str">
            <v>6444</v>
          </cell>
          <cell r="C1419">
            <v>346</v>
          </cell>
          <cell r="D1419" t="str">
            <v>MOET CAREER SPECIALIST</v>
          </cell>
          <cell r="E1419" t="str">
            <v>NON-EXEMPT</v>
          </cell>
          <cell r="F1419" t="str">
            <v>H</v>
          </cell>
          <cell r="G1419">
            <v>232</v>
          </cell>
          <cell r="H1419">
            <v>1111</v>
          </cell>
          <cell r="I1419" t="str">
            <v>0405</v>
          </cell>
          <cell r="J1419" t="str">
            <v>235</v>
          </cell>
          <cell r="K1419" t="str">
            <v>13</v>
          </cell>
          <cell r="L1419" t="str">
            <v>17</v>
          </cell>
          <cell r="M1419" t="str">
            <v>Y</v>
          </cell>
          <cell r="N1419" t="str">
            <v/>
          </cell>
          <cell r="O1419" t="str">
            <v/>
          </cell>
          <cell r="P1419" t="str">
            <v>4</v>
          </cell>
          <cell r="Q1419" t="str">
            <v>MNNE</v>
          </cell>
          <cell r="R1419" t="str">
            <v>NONE</v>
          </cell>
        </row>
        <row r="1420">
          <cell r="B1420" t="str">
            <v>6445</v>
          </cell>
          <cell r="C1420">
            <v>509</v>
          </cell>
          <cell r="D1420" t="str">
            <v>LEGAL ASSISTANT   (.75 FTE)</v>
          </cell>
          <cell r="E1420" t="str">
            <v>NON-EXEMPT</v>
          </cell>
          <cell r="F1420" t="str">
            <v>H</v>
          </cell>
          <cell r="G1420">
            <v>240</v>
          </cell>
          <cell r="H1420">
            <v>1111</v>
          </cell>
          <cell r="I1420" t="str">
            <v>0405</v>
          </cell>
          <cell r="J1420" t="str">
            <v>240</v>
          </cell>
          <cell r="K1420" t="str">
            <v>21</v>
          </cell>
          <cell r="L1420" t="str">
            <v>33</v>
          </cell>
          <cell r="M1420" t="str">
            <v>Y</v>
          </cell>
          <cell r="N1420" t="str">
            <v>JVAR750</v>
          </cell>
          <cell r="O1420" t="str">
            <v/>
          </cell>
          <cell r="P1420" t="str">
            <v>4</v>
          </cell>
          <cell r="Q1420" t="str">
            <v>MNNE</v>
          </cell>
          <cell r="R1420" t="str">
            <v>NONE</v>
          </cell>
        </row>
        <row r="1421">
          <cell r="B1421" t="str">
            <v>6446</v>
          </cell>
          <cell r="C1421">
            <v>322</v>
          </cell>
          <cell r="D1421" t="str">
            <v>LEGAL ASSISTANT FT</v>
          </cell>
          <cell r="E1421" t="str">
            <v>NON-EXEMPT</v>
          </cell>
          <cell r="F1421" t="str">
            <v>H</v>
          </cell>
          <cell r="G1421">
            <v>240</v>
          </cell>
          <cell r="H1421">
            <v>1111</v>
          </cell>
          <cell r="I1421" t="str">
            <v>0405</v>
          </cell>
          <cell r="J1421" t="str">
            <v>240</v>
          </cell>
          <cell r="K1421" t="str">
            <v>21</v>
          </cell>
          <cell r="L1421" t="str">
            <v>33</v>
          </cell>
          <cell r="M1421" t="str">
            <v>Y</v>
          </cell>
          <cell r="N1421" t="str">
            <v/>
          </cell>
          <cell r="O1421" t="str">
            <v/>
          </cell>
          <cell r="P1421" t="str">
            <v>4</v>
          </cell>
          <cell r="Q1421" t="str">
            <v>MNNE</v>
          </cell>
          <cell r="R1421" t="str">
            <v>NONE</v>
          </cell>
        </row>
        <row r="1422">
          <cell r="B1422" t="str">
            <v>6447</v>
          </cell>
          <cell r="C1422">
            <v>335</v>
          </cell>
          <cell r="D1422" t="str">
            <v>SPECIALIST, PROGRAM</v>
          </cell>
          <cell r="E1422" t="str">
            <v>EXEMPT</v>
          </cell>
          <cell r="F1422" t="str">
            <v>S</v>
          </cell>
          <cell r="G1422">
            <v>235</v>
          </cell>
          <cell r="H1422">
            <v>1111</v>
          </cell>
          <cell r="I1422" t="str">
            <v>1403</v>
          </cell>
          <cell r="J1422" t="str">
            <v>020</v>
          </cell>
          <cell r="K1422" t="str">
            <v>17</v>
          </cell>
          <cell r="L1422" t="str">
            <v>25</v>
          </cell>
          <cell r="M1422" t="str">
            <v>Y</v>
          </cell>
          <cell r="N1422" t="str">
            <v/>
          </cell>
          <cell r="O1422" t="str">
            <v/>
          </cell>
          <cell r="P1422" t="str">
            <v>4</v>
          </cell>
          <cell r="Q1422" t="str">
            <v>MNTH</v>
          </cell>
          <cell r="R1422" t="str">
            <v>NONE</v>
          </cell>
        </row>
        <row r="1423">
          <cell r="B1423" t="str">
            <v>6448</v>
          </cell>
          <cell r="C1423">
            <v>346</v>
          </cell>
          <cell r="D1423" t="str">
            <v>MOET CAREER SPECLST, LEAD</v>
          </cell>
          <cell r="E1423" t="str">
            <v>NON-EXEMPT</v>
          </cell>
          <cell r="F1423" t="str">
            <v>H</v>
          </cell>
          <cell r="G1423">
            <v>232</v>
          </cell>
          <cell r="H1423">
            <v>1111</v>
          </cell>
          <cell r="I1423" t="str">
            <v>0405</v>
          </cell>
          <cell r="J1423" t="str">
            <v>235</v>
          </cell>
          <cell r="K1423" t="str">
            <v>24</v>
          </cell>
          <cell r="L1423" t="str">
            <v>24</v>
          </cell>
          <cell r="M1423" t="str">
            <v>Y</v>
          </cell>
          <cell r="N1423" t="str">
            <v/>
          </cell>
          <cell r="O1423" t="str">
            <v/>
          </cell>
          <cell r="P1423" t="str">
            <v>4</v>
          </cell>
          <cell r="Q1423" t="str">
            <v>MNNE</v>
          </cell>
          <cell r="R1423" t="str">
            <v>NONE</v>
          </cell>
        </row>
        <row r="1424">
          <cell r="B1424" t="str">
            <v>6449</v>
          </cell>
          <cell r="C1424">
            <v>346</v>
          </cell>
          <cell r="D1424" t="str">
            <v>DATA ANALYST</v>
          </cell>
          <cell r="E1424" t="str">
            <v>EXEMPT</v>
          </cell>
          <cell r="F1424" t="str">
            <v>S</v>
          </cell>
          <cell r="G1424">
            <v>235</v>
          </cell>
          <cell r="H1424">
            <v>1111</v>
          </cell>
          <cell r="I1424" t="str">
            <v>1403</v>
          </cell>
          <cell r="J1424" t="str">
            <v>010</v>
          </cell>
          <cell r="K1424" t="str">
            <v>6</v>
          </cell>
          <cell r="L1424" t="str">
            <v>29</v>
          </cell>
          <cell r="M1424" t="str">
            <v>Y</v>
          </cell>
          <cell r="N1424" t="str">
            <v/>
          </cell>
          <cell r="O1424" t="str">
            <v/>
          </cell>
          <cell r="P1424" t="str">
            <v>4</v>
          </cell>
          <cell r="Q1424" t="str">
            <v>MNTH</v>
          </cell>
          <cell r="R1424" t="str">
            <v>NONE</v>
          </cell>
        </row>
        <row r="1425">
          <cell r="B1425" t="str">
            <v>6450</v>
          </cell>
          <cell r="C1425">
            <v>346</v>
          </cell>
          <cell r="D1425" t="str">
            <v>RESEARCH ANALYST</v>
          </cell>
          <cell r="E1425" t="str">
            <v>EXEMPT</v>
          </cell>
          <cell r="F1425" t="str">
            <v>S</v>
          </cell>
          <cell r="G1425">
            <v>232</v>
          </cell>
          <cell r="H1425">
            <v>1111</v>
          </cell>
          <cell r="I1425" t="str">
            <v>1403</v>
          </cell>
          <cell r="J1425" t="str">
            <v>010</v>
          </cell>
          <cell r="K1425" t="str">
            <v>6</v>
          </cell>
          <cell r="L1425" t="str">
            <v>29</v>
          </cell>
          <cell r="M1425" t="str">
            <v>Y</v>
          </cell>
          <cell r="N1425" t="str">
            <v/>
          </cell>
          <cell r="O1425" t="str">
            <v/>
          </cell>
          <cell r="P1425" t="str">
            <v>4</v>
          </cell>
          <cell r="Q1425" t="str">
            <v>MNTH</v>
          </cell>
          <cell r="R1425" t="str">
            <v>NONE</v>
          </cell>
        </row>
        <row r="1426">
          <cell r="B1426" t="str">
            <v>6451</v>
          </cell>
          <cell r="C1426">
            <v>405</v>
          </cell>
          <cell r="D1426" t="str">
            <v>SITE COORDINATOR</v>
          </cell>
          <cell r="E1426" t="str">
            <v>EXEMPT</v>
          </cell>
          <cell r="F1426" t="str">
            <v>S</v>
          </cell>
          <cell r="G1426">
            <v>187</v>
          </cell>
          <cell r="H1426">
            <v>1111</v>
          </cell>
          <cell r="I1426" t="str">
            <v>1409</v>
          </cell>
          <cell r="J1426" t="str">
            <v>010</v>
          </cell>
          <cell r="K1426" t="str">
            <v>16</v>
          </cell>
          <cell r="L1426" t="str">
            <v>26</v>
          </cell>
          <cell r="M1426" t="str">
            <v>Y</v>
          </cell>
          <cell r="N1426" t="str">
            <v/>
          </cell>
          <cell r="O1426" t="str">
            <v/>
          </cell>
          <cell r="P1426" t="str">
            <v>4</v>
          </cell>
          <cell r="Q1426" t="str">
            <v>MNTH</v>
          </cell>
          <cell r="R1426" t="str">
            <v>NONE</v>
          </cell>
        </row>
        <row r="1427">
          <cell r="B1427" t="str">
            <v>6452</v>
          </cell>
          <cell r="C1427">
            <v>405</v>
          </cell>
          <cell r="D1427" t="str">
            <v>SITE COORDINATOR</v>
          </cell>
          <cell r="E1427" t="str">
            <v>EXEMPT</v>
          </cell>
          <cell r="F1427" t="str">
            <v>S</v>
          </cell>
          <cell r="G1427">
            <v>197</v>
          </cell>
          <cell r="H1427">
            <v>1111</v>
          </cell>
          <cell r="I1427" t="str">
            <v>1409</v>
          </cell>
          <cell r="J1427" t="str">
            <v>020</v>
          </cell>
          <cell r="K1427" t="str">
            <v>1</v>
          </cell>
          <cell r="L1427" t="str">
            <v>11</v>
          </cell>
          <cell r="M1427" t="str">
            <v>Y</v>
          </cell>
          <cell r="N1427" t="str">
            <v/>
          </cell>
          <cell r="O1427" t="str">
            <v/>
          </cell>
          <cell r="P1427" t="str">
            <v>4</v>
          </cell>
          <cell r="Q1427" t="str">
            <v>MNTH</v>
          </cell>
          <cell r="R1427" t="str">
            <v>NONE</v>
          </cell>
        </row>
        <row r="1428">
          <cell r="B1428" t="str">
            <v>6453</v>
          </cell>
          <cell r="C1428">
            <v>324</v>
          </cell>
          <cell r="D1428" t="str">
            <v>SR FINANCIAL ANALYST</v>
          </cell>
          <cell r="E1428" t="str">
            <v>EXEMPT</v>
          </cell>
          <cell r="F1428" t="str">
            <v>S</v>
          </cell>
          <cell r="G1428">
            <v>235</v>
          </cell>
          <cell r="H1428">
            <v>1111</v>
          </cell>
          <cell r="I1428" t="str">
            <v>0400R</v>
          </cell>
          <cell r="J1428" t="str">
            <v>010</v>
          </cell>
          <cell r="K1428" t="str">
            <v/>
          </cell>
          <cell r="L1428" t="str">
            <v/>
          </cell>
          <cell r="M1428" t="str">
            <v>Y</v>
          </cell>
          <cell r="N1428" t="str">
            <v/>
          </cell>
          <cell r="O1428" t="str">
            <v/>
          </cell>
          <cell r="P1428" t="str">
            <v>4</v>
          </cell>
          <cell r="Q1428" t="str">
            <v>MNTH</v>
          </cell>
          <cell r="R1428" t="str">
            <v>NONE</v>
          </cell>
        </row>
        <row r="1429">
          <cell r="B1429" t="str">
            <v>6455</v>
          </cell>
          <cell r="C1429">
            <v>326</v>
          </cell>
          <cell r="D1429" t="str">
            <v>FIXED ASSETS INVENTORY SPC</v>
          </cell>
          <cell r="E1429" t="str">
            <v>NON-EXEMPT</v>
          </cell>
          <cell r="F1429" t="str">
            <v>H</v>
          </cell>
          <cell r="G1429">
            <v>242</v>
          </cell>
          <cell r="H1429">
            <v>1111</v>
          </cell>
          <cell r="I1429" t="str">
            <v>0405</v>
          </cell>
          <cell r="J1429" t="str">
            <v>245</v>
          </cell>
          <cell r="K1429" t="str">
            <v>12</v>
          </cell>
          <cell r="L1429" t="str">
            <v>23</v>
          </cell>
          <cell r="M1429" t="str">
            <v>Y</v>
          </cell>
          <cell r="N1429" t="str">
            <v/>
          </cell>
          <cell r="O1429" t="str">
            <v/>
          </cell>
          <cell r="P1429" t="str">
            <v>4</v>
          </cell>
          <cell r="Q1429" t="str">
            <v>MNNE</v>
          </cell>
          <cell r="R1429" t="str">
            <v>NONE</v>
          </cell>
        </row>
        <row r="1430">
          <cell r="B1430" t="str">
            <v>6456</v>
          </cell>
          <cell r="C1430">
            <v>623</v>
          </cell>
          <cell r="D1430" t="str">
            <v>ENGINEER CONTROLS APPL</v>
          </cell>
          <cell r="E1430" t="str">
            <v>EXEMPT</v>
          </cell>
          <cell r="F1430" t="str">
            <v>S</v>
          </cell>
          <cell r="G1430">
            <v>235</v>
          </cell>
          <cell r="H1430">
            <v>1111</v>
          </cell>
          <cell r="I1430" t="str">
            <v>1404</v>
          </cell>
          <cell r="J1430" t="str">
            <v>010</v>
          </cell>
          <cell r="K1430" t="str">
            <v>31</v>
          </cell>
          <cell r="L1430" t="str">
            <v>38</v>
          </cell>
          <cell r="M1430" t="str">
            <v>Y</v>
          </cell>
          <cell r="N1430" t="str">
            <v/>
          </cell>
          <cell r="O1430" t="str">
            <v/>
          </cell>
          <cell r="P1430" t="str">
            <v>4</v>
          </cell>
          <cell r="Q1430" t="str">
            <v>MNTH</v>
          </cell>
          <cell r="R1430" t="str">
            <v>NONE</v>
          </cell>
        </row>
        <row r="1431">
          <cell r="B1431" t="str">
            <v>6457</v>
          </cell>
          <cell r="C1431">
            <v>327</v>
          </cell>
          <cell r="D1431" t="str">
            <v>FURN, FIXTURE &amp; EQUIP SPEC</v>
          </cell>
          <cell r="E1431" t="str">
            <v>NON-EXEMPT</v>
          </cell>
          <cell r="F1431" t="str">
            <v>H</v>
          </cell>
          <cell r="G1431">
            <v>242</v>
          </cell>
          <cell r="H1431">
            <v>1111</v>
          </cell>
          <cell r="I1431" t="str">
            <v>0405</v>
          </cell>
          <cell r="J1431" t="str">
            <v>245</v>
          </cell>
          <cell r="K1431" t="str">
            <v>12</v>
          </cell>
          <cell r="L1431" t="str">
            <v>23</v>
          </cell>
          <cell r="M1431" t="str">
            <v>Y</v>
          </cell>
          <cell r="N1431" t="str">
            <v/>
          </cell>
          <cell r="O1431" t="str">
            <v/>
          </cell>
          <cell r="P1431" t="str">
            <v>4</v>
          </cell>
          <cell r="Q1431" t="str">
            <v>MNNE</v>
          </cell>
          <cell r="R1431" t="str">
            <v>NONE</v>
          </cell>
        </row>
        <row r="1432">
          <cell r="B1432" t="str">
            <v>6458</v>
          </cell>
          <cell r="C1432">
            <v>324</v>
          </cell>
          <cell r="D1432" t="str">
            <v>PLAN/RESEARCH ANALYST III</v>
          </cell>
          <cell r="E1432" t="str">
            <v>EXEMPT</v>
          </cell>
          <cell r="F1432" t="str">
            <v>S</v>
          </cell>
          <cell r="G1432">
            <v>217</v>
          </cell>
          <cell r="H1432">
            <v>1111</v>
          </cell>
          <cell r="I1432" t="str">
            <v>1403</v>
          </cell>
          <cell r="J1432" t="str">
            <v>010</v>
          </cell>
          <cell r="K1432" t="str">
            <v>21</v>
          </cell>
          <cell r="L1432" t="str">
            <v>29</v>
          </cell>
          <cell r="M1432" t="str">
            <v>Y</v>
          </cell>
          <cell r="N1432" t="str">
            <v/>
          </cell>
          <cell r="O1432" t="str">
            <v/>
          </cell>
          <cell r="P1432" t="str">
            <v>4</v>
          </cell>
          <cell r="Q1432" t="str">
            <v>MNTH</v>
          </cell>
          <cell r="R1432" t="str">
            <v>NONE</v>
          </cell>
        </row>
        <row r="1433">
          <cell r="B1433" t="str">
            <v>6459</v>
          </cell>
          <cell r="C1433">
            <v>103</v>
          </cell>
          <cell r="D1433" t="str">
            <v>MANAGER, PROFESSIONAL DEV</v>
          </cell>
          <cell r="E1433" t="str">
            <v>EXEMPT</v>
          </cell>
          <cell r="F1433" t="str">
            <v>S</v>
          </cell>
          <cell r="G1433">
            <v>235</v>
          </cell>
          <cell r="H1433">
            <v>1111</v>
          </cell>
          <cell r="I1433" t="str">
            <v>0120R</v>
          </cell>
          <cell r="J1433" t="str">
            <v>020</v>
          </cell>
          <cell r="K1433" t="str">
            <v/>
          </cell>
          <cell r="L1433" t="str">
            <v/>
          </cell>
          <cell r="M1433" t="str">
            <v>Y</v>
          </cell>
          <cell r="N1433" t="str">
            <v/>
          </cell>
          <cell r="O1433" t="str">
            <v/>
          </cell>
          <cell r="P1433" t="str">
            <v>4</v>
          </cell>
          <cell r="Q1433" t="str">
            <v>MNTH</v>
          </cell>
          <cell r="R1433" t="str">
            <v>ADMN</v>
          </cell>
        </row>
        <row r="1434">
          <cell r="B1434" t="str">
            <v>6460</v>
          </cell>
          <cell r="C1434">
            <v>324</v>
          </cell>
          <cell r="D1434" t="str">
            <v>SCHOOL FINANCIAL LIAISON I</v>
          </cell>
          <cell r="E1434" t="str">
            <v>NON-EXEMPT</v>
          </cell>
          <cell r="F1434" t="str">
            <v>H</v>
          </cell>
          <cell r="G1434">
            <v>200</v>
          </cell>
          <cell r="H1434">
            <v>1111</v>
          </cell>
          <cell r="I1434" t="str">
            <v>0422</v>
          </cell>
          <cell r="J1434" t="str">
            <v>020</v>
          </cell>
          <cell r="K1434" t="str">
            <v>1</v>
          </cell>
          <cell r="L1434" t="str">
            <v>8</v>
          </cell>
          <cell r="M1434" t="str">
            <v>Y</v>
          </cell>
          <cell r="N1434" t="str">
            <v/>
          </cell>
          <cell r="O1434" t="str">
            <v/>
          </cell>
          <cell r="P1434" t="str">
            <v>4</v>
          </cell>
          <cell r="Q1434" t="str">
            <v>MNNE</v>
          </cell>
          <cell r="R1434" t="str">
            <v>NONE</v>
          </cell>
        </row>
        <row r="1435">
          <cell r="B1435" t="str">
            <v>6462</v>
          </cell>
          <cell r="C1435">
            <v>324</v>
          </cell>
          <cell r="D1435" t="str">
            <v>SCHOOL FINANCIAL LIAISON II</v>
          </cell>
          <cell r="E1435" t="str">
            <v>EXEMPT</v>
          </cell>
          <cell r="F1435" t="str">
            <v>S</v>
          </cell>
          <cell r="G1435">
            <v>197</v>
          </cell>
          <cell r="H1435">
            <v>1111</v>
          </cell>
          <cell r="I1435" t="str">
            <v>1422</v>
          </cell>
          <cell r="J1435" t="str">
            <v>020</v>
          </cell>
          <cell r="K1435" t="str">
            <v>1</v>
          </cell>
          <cell r="L1435" t="str">
            <v>8</v>
          </cell>
          <cell r="M1435" t="str">
            <v>Y</v>
          </cell>
          <cell r="N1435" t="str">
            <v/>
          </cell>
          <cell r="O1435" t="str">
            <v/>
          </cell>
          <cell r="P1435" t="str">
            <v>4</v>
          </cell>
          <cell r="Q1435" t="str">
            <v>MNTH</v>
          </cell>
          <cell r="R1435" t="str">
            <v>NONE</v>
          </cell>
        </row>
        <row r="1436">
          <cell r="B1436" t="str">
            <v>6463</v>
          </cell>
          <cell r="C1436">
            <v>324</v>
          </cell>
          <cell r="D1436" t="str">
            <v>ASSESSMENT TECHNOLOGY SPEC</v>
          </cell>
          <cell r="E1436" t="str">
            <v>EXEMPT</v>
          </cell>
          <cell r="F1436" t="str">
            <v>S</v>
          </cell>
          <cell r="G1436">
            <v>235</v>
          </cell>
          <cell r="H1436">
            <v>1111</v>
          </cell>
          <cell r="I1436" t="str">
            <v>0400R</v>
          </cell>
          <cell r="J1436" t="str">
            <v>010</v>
          </cell>
          <cell r="K1436" t="str">
            <v/>
          </cell>
          <cell r="L1436" t="str">
            <v/>
          </cell>
          <cell r="M1436" t="str">
            <v>Y</v>
          </cell>
          <cell r="N1436" t="str">
            <v/>
          </cell>
          <cell r="O1436" t="str">
            <v/>
          </cell>
          <cell r="P1436" t="str">
            <v>4</v>
          </cell>
          <cell r="Q1436" t="str">
            <v>MNTH</v>
          </cell>
          <cell r="R1436" t="str">
            <v>NONE</v>
          </cell>
        </row>
        <row r="1437">
          <cell r="B1437" t="str">
            <v>6464</v>
          </cell>
          <cell r="C1437">
            <v>340</v>
          </cell>
          <cell r="D1437" t="str">
            <v>SENIOR INTERNAL AUDITOR</v>
          </cell>
          <cell r="E1437" t="str">
            <v>EXEMPT</v>
          </cell>
          <cell r="F1437" t="str">
            <v>S</v>
          </cell>
          <cell r="G1437">
            <v>235</v>
          </cell>
          <cell r="H1437">
            <v>1111</v>
          </cell>
          <cell r="I1437" t="str">
            <v>0400R</v>
          </cell>
          <cell r="J1437" t="str">
            <v>010</v>
          </cell>
          <cell r="K1437" t="str">
            <v/>
          </cell>
          <cell r="L1437" t="str">
            <v/>
          </cell>
          <cell r="M1437" t="str">
            <v>Y</v>
          </cell>
          <cell r="N1437" t="str">
            <v/>
          </cell>
          <cell r="O1437" t="str">
            <v/>
          </cell>
          <cell r="P1437" t="str">
            <v>4</v>
          </cell>
          <cell r="Q1437" t="str">
            <v>MNTH</v>
          </cell>
          <cell r="R1437" t="str">
            <v>NONE</v>
          </cell>
        </row>
        <row r="1438">
          <cell r="B1438" t="str">
            <v>6500</v>
          </cell>
          <cell r="C1438">
            <v>0</v>
          </cell>
          <cell r="D1438" t="str">
            <v>STUDENT WORKER</v>
          </cell>
          <cell r="E1438" t="str">
            <v>NON-EXEMPT</v>
          </cell>
          <cell r="F1438" t="str">
            <v>H</v>
          </cell>
          <cell r="G1438">
            <v>0</v>
          </cell>
          <cell r="H1438">
            <v>1111</v>
          </cell>
          <cell r="I1438" t="str">
            <v>0620R</v>
          </cell>
          <cell r="J1438" t="str">
            <v>010</v>
          </cell>
          <cell r="K1438" t="str">
            <v/>
          </cell>
          <cell r="L1438" t="str">
            <v/>
          </cell>
          <cell r="M1438" t="str">
            <v>N</v>
          </cell>
          <cell r="N1438" t="str">
            <v/>
          </cell>
          <cell r="O1438" t="str">
            <v/>
          </cell>
          <cell r="P1438" t="str">
            <v>4</v>
          </cell>
          <cell r="Q1438" t="str">
            <v>MPHP</v>
          </cell>
          <cell r="R1438" t="str">
            <v>NONE</v>
          </cell>
        </row>
        <row r="1439">
          <cell r="B1439" t="str">
            <v>6501</v>
          </cell>
          <cell r="C1439">
            <v>108</v>
          </cell>
          <cell r="D1439" t="str">
            <v>MGR, TERMNL ROUTING/FLEET</v>
          </cell>
          <cell r="E1439" t="str">
            <v>EXEMPT</v>
          </cell>
          <cell r="F1439" t="str">
            <v>S</v>
          </cell>
          <cell r="G1439">
            <v>242</v>
          </cell>
          <cell r="H1439">
            <v>1111</v>
          </cell>
          <cell r="I1439" t="str">
            <v>1403</v>
          </cell>
          <cell r="J1439" t="str">
            <v>010</v>
          </cell>
          <cell r="K1439" t="str">
            <v>25</v>
          </cell>
          <cell r="L1439" t="str">
            <v>31</v>
          </cell>
          <cell r="M1439" t="str">
            <v>Y</v>
          </cell>
          <cell r="N1439" t="str">
            <v/>
          </cell>
          <cell r="O1439" t="str">
            <v/>
          </cell>
          <cell r="P1439" t="str">
            <v>4</v>
          </cell>
          <cell r="Q1439" t="str">
            <v>MNTH</v>
          </cell>
          <cell r="R1439" t="str">
            <v>NONE</v>
          </cell>
        </row>
        <row r="1440">
          <cell r="B1440" t="str">
            <v>6502</v>
          </cell>
          <cell r="C1440">
            <v>327</v>
          </cell>
          <cell r="D1440" t="str">
            <v>SPECLST, SUSP INTERVENTN</v>
          </cell>
          <cell r="E1440" t="str">
            <v>NON-EXEMPT</v>
          </cell>
          <cell r="F1440" t="str">
            <v>H</v>
          </cell>
          <cell r="G1440">
            <v>187</v>
          </cell>
          <cell r="H1440">
            <v>1111</v>
          </cell>
          <cell r="I1440" t="str">
            <v>0408</v>
          </cell>
          <cell r="J1440" t="str">
            <v>190</v>
          </cell>
          <cell r="K1440" t="str">
            <v>14</v>
          </cell>
          <cell r="L1440" t="str">
            <v>14</v>
          </cell>
          <cell r="M1440" t="str">
            <v>Y</v>
          </cell>
          <cell r="N1440" t="str">
            <v/>
          </cell>
          <cell r="O1440" t="str">
            <v/>
          </cell>
          <cell r="P1440" t="str">
            <v>4</v>
          </cell>
          <cell r="Q1440" t="str">
            <v>MNNE</v>
          </cell>
          <cell r="R1440" t="str">
            <v>NONE</v>
          </cell>
        </row>
        <row r="1441">
          <cell r="B1441" t="str">
            <v>6503</v>
          </cell>
          <cell r="C1441">
            <v>107</v>
          </cell>
          <cell r="D1441" t="str">
            <v>SPECLST, VOCATIONAL EDU</v>
          </cell>
          <cell r="E1441" t="str">
            <v>NON-EXEMPT</v>
          </cell>
          <cell r="F1441" t="str">
            <v>H</v>
          </cell>
          <cell r="G1441">
            <v>217</v>
          </cell>
          <cell r="H1441">
            <v>1111</v>
          </cell>
          <cell r="I1441" t="str">
            <v>0405</v>
          </cell>
          <cell r="J1441" t="str">
            <v>220</v>
          </cell>
          <cell r="K1441" t="str">
            <v>10</v>
          </cell>
          <cell r="L1441" t="str">
            <v>15</v>
          </cell>
          <cell r="M1441" t="str">
            <v>Y</v>
          </cell>
          <cell r="N1441" t="str">
            <v/>
          </cell>
          <cell r="O1441" t="str">
            <v/>
          </cell>
          <cell r="P1441" t="str">
            <v>4</v>
          </cell>
          <cell r="Q1441" t="str">
            <v>MNNE</v>
          </cell>
          <cell r="R1441" t="str">
            <v>NONE</v>
          </cell>
        </row>
        <row r="1442">
          <cell r="B1442" t="str">
            <v>6504</v>
          </cell>
          <cell r="C1442">
            <v>514</v>
          </cell>
          <cell r="D1442" t="str">
            <v>SPECIALIST, WORK STUDY</v>
          </cell>
          <cell r="E1442" t="str">
            <v>NON-EXEMPT</v>
          </cell>
          <cell r="F1442" t="str">
            <v>H</v>
          </cell>
          <cell r="G1442">
            <v>0</v>
          </cell>
          <cell r="H1442">
            <v>1111</v>
          </cell>
          <cell r="I1442" t="str">
            <v>0600R</v>
          </cell>
          <cell r="J1442" t="str">
            <v>010</v>
          </cell>
          <cell r="K1442" t="str">
            <v/>
          </cell>
          <cell r="L1442" t="str">
            <v/>
          </cell>
          <cell r="M1442" t="str">
            <v>N</v>
          </cell>
          <cell r="N1442" t="str">
            <v/>
          </cell>
          <cell r="O1442" t="str">
            <v/>
          </cell>
          <cell r="P1442" t="str">
            <v>4</v>
          </cell>
          <cell r="Q1442" t="str">
            <v>MPHP</v>
          </cell>
          <cell r="R1442" t="str">
            <v>NONE</v>
          </cell>
        </row>
        <row r="1443">
          <cell r="B1443" t="str">
            <v>6505</v>
          </cell>
          <cell r="C1443">
            <v>634</v>
          </cell>
          <cell r="D1443" t="str">
            <v>STUDENT AIDE</v>
          </cell>
          <cell r="E1443" t="str">
            <v>NON-EXEMPT</v>
          </cell>
          <cell r="F1443" t="str">
            <v>H</v>
          </cell>
          <cell r="G1443">
            <v>0</v>
          </cell>
          <cell r="H1443">
            <v>1111</v>
          </cell>
          <cell r="I1443" t="str">
            <v>0600R</v>
          </cell>
          <cell r="J1443" t="str">
            <v>010</v>
          </cell>
          <cell r="K1443" t="str">
            <v/>
          </cell>
          <cell r="L1443" t="str">
            <v/>
          </cell>
          <cell r="M1443" t="str">
            <v>N</v>
          </cell>
          <cell r="N1443" t="str">
            <v/>
          </cell>
          <cell r="O1443" t="str">
            <v/>
          </cell>
          <cell r="P1443" t="str">
            <v>4</v>
          </cell>
          <cell r="Q1443" t="str">
            <v>MNNE</v>
          </cell>
          <cell r="R1443" t="str">
            <v>NONE</v>
          </cell>
        </row>
        <row r="1444">
          <cell r="B1444" t="str">
            <v>6506</v>
          </cell>
          <cell r="C1444">
            <v>634</v>
          </cell>
          <cell r="D1444" t="str">
            <v>STUDENT PROGRAMS</v>
          </cell>
          <cell r="E1444" t="str">
            <v>NON-EXEMPT</v>
          </cell>
          <cell r="F1444" t="str">
            <v>H</v>
          </cell>
          <cell r="G1444">
            <v>0</v>
          </cell>
          <cell r="H1444">
            <v>1111</v>
          </cell>
          <cell r="I1444" t="str">
            <v>0520R</v>
          </cell>
          <cell r="J1444" t="str">
            <v>010</v>
          </cell>
          <cell r="K1444" t="str">
            <v/>
          </cell>
          <cell r="L1444" t="str">
            <v/>
          </cell>
          <cell r="M1444" t="str">
            <v>N</v>
          </cell>
          <cell r="N1444" t="str">
            <v/>
          </cell>
          <cell r="O1444" t="str">
            <v/>
          </cell>
          <cell r="P1444" t="str">
            <v>3</v>
          </cell>
          <cell r="Q1444" t="str">
            <v>SMHP</v>
          </cell>
          <cell r="R1444" t="str">
            <v>NONE</v>
          </cell>
        </row>
        <row r="1445">
          <cell r="B1445" t="str">
            <v>6507</v>
          </cell>
          <cell r="C1445">
            <v>357</v>
          </cell>
          <cell r="D1445" t="str">
            <v>TRAFFIC SAFETY COORDINATOR</v>
          </cell>
          <cell r="E1445" t="str">
            <v>EXEMPT</v>
          </cell>
          <cell r="F1445" t="str">
            <v>S</v>
          </cell>
          <cell r="G1445">
            <v>242</v>
          </cell>
          <cell r="H1445">
            <v>1111</v>
          </cell>
          <cell r="I1445" t="str">
            <v>1403</v>
          </cell>
          <cell r="J1445" t="str">
            <v>010</v>
          </cell>
          <cell r="K1445" t="str">
            <v>18</v>
          </cell>
          <cell r="L1445" t="str">
            <v>27</v>
          </cell>
          <cell r="M1445" t="str">
            <v>Y</v>
          </cell>
          <cell r="N1445" t="str">
            <v/>
          </cell>
          <cell r="O1445" t="str">
            <v/>
          </cell>
          <cell r="P1445" t="str">
            <v>4</v>
          </cell>
          <cell r="Q1445" t="str">
            <v>MNTH</v>
          </cell>
          <cell r="R1445" t="str">
            <v>NONE</v>
          </cell>
        </row>
        <row r="1446">
          <cell r="B1446" t="str">
            <v>6508</v>
          </cell>
          <cell r="C1446">
            <v>418</v>
          </cell>
          <cell r="D1446" t="str">
            <v>TUTOR INTERPRETER</v>
          </cell>
          <cell r="E1446" t="str">
            <v>EXEMPT</v>
          </cell>
          <cell r="F1446" t="str">
            <v>S</v>
          </cell>
          <cell r="G1446">
            <v>190</v>
          </cell>
          <cell r="H1446">
            <v>1111</v>
          </cell>
          <cell r="I1446" t="str">
            <v>1409</v>
          </cell>
          <cell r="J1446" t="str">
            <v>010</v>
          </cell>
          <cell r="K1446" t="str">
            <v>21</v>
          </cell>
          <cell r="L1446" t="str">
            <v>30</v>
          </cell>
          <cell r="M1446" t="str">
            <v>Y</v>
          </cell>
          <cell r="N1446" t="str">
            <v/>
          </cell>
          <cell r="O1446" t="str">
            <v/>
          </cell>
          <cell r="P1446" t="str">
            <v>4</v>
          </cell>
          <cell r="Q1446" t="str">
            <v>MNTH</v>
          </cell>
          <cell r="R1446" t="str">
            <v>NONE</v>
          </cell>
        </row>
        <row r="1447">
          <cell r="B1447" t="str">
            <v>6509</v>
          </cell>
          <cell r="C1447">
            <v>409</v>
          </cell>
          <cell r="D1447" t="str">
            <v>VISION SCREENING TECH</v>
          </cell>
          <cell r="E1447" t="str">
            <v>NON-EXEMPT</v>
          </cell>
          <cell r="F1447" t="str">
            <v>H</v>
          </cell>
          <cell r="G1447">
            <v>190</v>
          </cell>
          <cell r="H1447">
            <v>1111</v>
          </cell>
          <cell r="I1447" t="str">
            <v>0409</v>
          </cell>
          <cell r="J1447" t="str">
            <v>190</v>
          </cell>
          <cell r="K1447" t="str">
            <v>8</v>
          </cell>
          <cell r="L1447" t="str">
            <v>19</v>
          </cell>
          <cell r="M1447" t="str">
            <v>Y</v>
          </cell>
          <cell r="N1447" t="str">
            <v/>
          </cell>
          <cell r="O1447" t="str">
            <v/>
          </cell>
          <cell r="P1447" t="str">
            <v>4</v>
          </cell>
          <cell r="Q1447" t="str">
            <v>MNNE</v>
          </cell>
          <cell r="R1447" t="str">
            <v>NONE</v>
          </cell>
        </row>
        <row r="1448">
          <cell r="B1448" t="str">
            <v>6510</v>
          </cell>
          <cell r="C1448">
            <v>329</v>
          </cell>
          <cell r="D1448" t="str">
            <v>WORKMANS COMP COORDINATOR</v>
          </cell>
          <cell r="E1448" t="str">
            <v>EXEMPT</v>
          </cell>
          <cell r="F1448" t="str">
            <v>S</v>
          </cell>
          <cell r="G1448">
            <v>232</v>
          </cell>
          <cell r="H1448">
            <v>1111</v>
          </cell>
          <cell r="I1448" t="str">
            <v>1403</v>
          </cell>
          <cell r="J1448" t="str">
            <v>010</v>
          </cell>
          <cell r="K1448" t="str">
            <v>25</v>
          </cell>
          <cell r="L1448" t="str">
            <v>25</v>
          </cell>
          <cell r="M1448" t="str">
            <v>Y</v>
          </cell>
          <cell r="N1448" t="str">
            <v/>
          </cell>
          <cell r="O1448" t="str">
            <v/>
          </cell>
          <cell r="P1448" t="str">
            <v>4</v>
          </cell>
          <cell r="Q1448" t="str">
            <v>MNTH</v>
          </cell>
          <cell r="R1448" t="str">
            <v>NONE</v>
          </cell>
        </row>
        <row r="1449">
          <cell r="B1449" t="str">
            <v>6511</v>
          </cell>
          <cell r="C1449">
            <v>353</v>
          </cell>
          <cell r="D1449" t="str">
            <v>WRITER/EDITOR</v>
          </cell>
          <cell r="E1449" t="str">
            <v>NON-EXEMPT</v>
          </cell>
          <cell r="F1449" t="str">
            <v>H</v>
          </cell>
          <cell r="G1449">
            <v>232</v>
          </cell>
          <cell r="H1449">
            <v>1111</v>
          </cell>
          <cell r="I1449" t="str">
            <v>0403</v>
          </cell>
          <cell r="J1449" t="str">
            <v>235</v>
          </cell>
          <cell r="K1449" t="str">
            <v>13</v>
          </cell>
          <cell r="L1449" t="str">
            <v>13</v>
          </cell>
          <cell r="M1449" t="str">
            <v>Y</v>
          </cell>
          <cell r="N1449" t="str">
            <v/>
          </cell>
          <cell r="O1449" t="str">
            <v/>
          </cell>
          <cell r="P1449" t="str">
            <v>4</v>
          </cell>
          <cell r="Q1449" t="str">
            <v>MNNE</v>
          </cell>
          <cell r="R1449" t="str">
            <v>NONE</v>
          </cell>
        </row>
        <row r="1450">
          <cell r="B1450" t="str">
            <v>6512</v>
          </cell>
          <cell r="C1450">
            <v>353</v>
          </cell>
          <cell r="D1450" t="str">
            <v>WRITER/EDITOR II</v>
          </cell>
          <cell r="E1450" t="str">
            <v>NON-EXEMPT</v>
          </cell>
          <cell r="F1450" t="str">
            <v>H</v>
          </cell>
          <cell r="G1450">
            <v>232</v>
          </cell>
          <cell r="H1450">
            <v>1111</v>
          </cell>
          <cell r="I1450" t="str">
            <v>0501</v>
          </cell>
          <cell r="J1450" t="str">
            <v>235</v>
          </cell>
          <cell r="K1450" t="str">
            <v>27</v>
          </cell>
          <cell r="L1450" t="str">
            <v>35</v>
          </cell>
          <cell r="M1450" t="str">
            <v>Y</v>
          </cell>
          <cell r="N1450" t="str">
            <v/>
          </cell>
          <cell r="O1450" t="str">
            <v/>
          </cell>
          <cell r="P1450" t="str">
            <v>4</v>
          </cell>
          <cell r="Q1450" t="str">
            <v>MNNE</v>
          </cell>
          <cell r="R1450" t="str">
            <v>NONE</v>
          </cell>
        </row>
        <row r="1451">
          <cell r="B1451" t="str">
            <v>6513</v>
          </cell>
          <cell r="C1451">
            <v>382</v>
          </cell>
          <cell r="D1451" t="str">
            <v>TECHNICAL COORDINATOR</v>
          </cell>
          <cell r="E1451" t="str">
            <v>EXEMPT</v>
          </cell>
          <cell r="F1451" t="str">
            <v>S</v>
          </cell>
          <cell r="G1451">
            <v>237</v>
          </cell>
          <cell r="H1451">
            <v>1111</v>
          </cell>
          <cell r="I1451" t="str">
            <v>1403</v>
          </cell>
          <cell r="J1451" t="str">
            <v>010</v>
          </cell>
          <cell r="K1451" t="str">
            <v>30</v>
          </cell>
          <cell r="L1451" t="str">
            <v>35</v>
          </cell>
          <cell r="M1451" t="str">
            <v>Y</v>
          </cell>
          <cell r="N1451" t="str">
            <v/>
          </cell>
          <cell r="O1451" t="str">
            <v/>
          </cell>
          <cell r="P1451" t="str">
            <v>4</v>
          </cell>
          <cell r="Q1451" t="str">
            <v>MNTH</v>
          </cell>
          <cell r="R1451" t="str">
            <v>NONE</v>
          </cell>
        </row>
        <row r="1452">
          <cell r="B1452" t="str">
            <v>6514</v>
          </cell>
          <cell r="C1452">
            <v>382</v>
          </cell>
          <cell r="D1452" t="str">
            <v>SUPV, DISTRIB &amp; DATA SUPP</v>
          </cell>
          <cell r="E1452" t="str">
            <v>EXEMPT</v>
          </cell>
          <cell r="F1452" t="str">
            <v>S</v>
          </cell>
          <cell r="G1452">
            <v>237</v>
          </cell>
          <cell r="H1452">
            <v>1111</v>
          </cell>
          <cell r="I1452" t="str">
            <v>1403</v>
          </cell>
          <cell r="J1452" t="str">
            <v>010</v>
          </cell>
          <cell r="K1452" t="str">
            <v>15</v>
          </cell>
          <cell r="L1452" t="str">
            <v>22</v>
          </cell>
          <cell r="M1452" t="str">
            <v>Y</v>
          </cell>
          <cell r="N1452" t="str">
            <v/>
          </cell>
          <cell r="O1452" t="str">
            <v/>
          </cell>
          <cell r="P1452" t="str">
            <v>4</v>
          </cell>
          <cell r="Q1452" t="str">
            <v>MNTH</v>
          </cell>
          <cell r="R1452" t="str">
            <v>NONE</v>
          </cell>
        </row>
        <row r="1453">
          <cell r="B1453" t="str">
            <v>6515</v>
          </cell>
          <cell r="C1453">
            <v>509</v>
          </cell>
          <cell r="D1453" t="str">
            <v>SPECIALIST, FACILITY USE</v>
          </cell>
          <cell r="E1453" t="str">
            <v>EXEMPT</v>
          </cell>
          <cell r="F1453" t="str">
            <v>S</v>
          </cell>
          <cell r="G1453">
            <v>237</v>
          </cell>
          <cell r="H1453">
            <v>1111</v>
          </cell>
          <cell r="I1453" t="str">
            <v>1403</v>
          </cell>
          <cell r="J1453" t="str">
            <v>010</v>
          </cell>
          <cell r="K1453" t="str">
            <v>1</v>
          </cell>
          <cell r="L1453" t="str">
            <v>11</v>
          </cell>
          <cell r="M1453" t="str">
            <v>Y</v>
          </cell>
          <cell r="N1453" t="str">
            <v/>
          </cell>
          <cell r="O1453" t="str">
            <v/>
          </cell>
          <cell r="P1453" t="str">
            <v>4</v>
          </cell>
          <cell r="Q1453" t="str">
            <v>MNTH</v>
          </cell>
          <cell r="R1453" t="str">
            <v>NONE</v>
          </cell>
        </row>
        <row r="1454">
          <cell r="B1454" t="str">
            <v>6516</v>
          </cell>
          <cell r="C1454">
            <v>324</v>
          </cell>
          <cell r="D1454" t="str">
            <v>SPECIALIST, FIX ASSET INVEN</v>
          </cell>
          <cell r="E1454" t="str">
            <v>NON-EXEMPT</v>
          </cell>
          <cell r="F1454" t="str">
            <v>H</v>
          </cell>
          <cell r="G1454">
            <v>245</v>
          </cell>
          <cell r="H1454">
            <v>1111</v>
          </cell>
          <cell r="I1454" t="str">
            <v>0410</v>
          </cell>
          <cell r="J1454" t="str">
            <v>245</v>
          </cell>
          <cell r="K1454" t="str">
            <v>21</v>
          </cell>
          <cell r="L1454" t="str">
            <v>32</v>
          </cell>
          <cell r="M1454" t="str">
            <v>Y</v>
          </cell>
          <cell r="N1454" t="str">
            <v/>
          </cell>
          <cell r="O1454" t="str">
            <v/>
          </cell>
          <cell r="P1454" t="str">
            <v>4</v>
          </cell>
          <cell r="Q1454" t="str">
            <v>MNNE</v>
          </cell>
          <cell r="R1454" t="str">
            <v>NONE</v>
          </cell>
        </row>
        <row r="1455">
          <cell r="B1455" t="str">
            <v>6517</v>
          </cell>
          <cell r="C1455">
            <v>212</v>
          </cell>
          <cell r="D1455" t="str">
            <v>SPECIALIST, CURRICULUM</v>
          </cell>
          <cell r="E1455" t="str">
            <v>EXEMPT</v>
          </cell>
          <cell r="F1455" t="str">
            <v>S</v>
          </cell>
          <cell r="G1455">
            <v>212</v>
          </cell>
          <cell r="H1455">
            <v>1111</v>
          </cell>
          <cell r="I1455" t="str">
            <v>1403</v>
          </cell>
          <cell r="J1455" t="str">
            <v>010</v>
          </cell>
          <cell r="K1455" t="str">
            <v>19</v>
          </cell>
          <cell r="L1455" t="str">
            <v>27</v>
          </cell>
          <cell r="M1455" t="str">
            <v>Y</v>
          </cell>
          <cell r="N1455" t="str">
            <v/>
          </cell>
          <cell r="O1455" t="str">
            <v/>
          </cell>
          <cell r="P1455" t="str">
            <v>4</v>
          </cell>
          <cell r="Q1455" t="str">
            <v>MNTH</v>
          </cell>
          <cell r="R1455" t="str">
            <v>NONE</v>
          </cell>
        </row>
        <row r="1456">
          <cell r="B1456" t="str">
            <v>6518</v>
          </cell>
          <cell r="C1456">
            <v>625</v>
          </cell>
          <cell r="D1456" t="str">
            <v>SPECIALIST, PARKING CONTROL</v>
          </cell>
          <cell r="E1456" t="str">
            <v>NON-EXEMPT</v>
          </cell>
          <cell r="F1456" t="str">
            <v>H</v>
          </cell>
          <cell r="G1456">
            <v>245</v>
          </cell>
          <cell r="H1456">
            <v>1111</v>
          </cell>
          <cell r="I1456" t="str">
            <v>0410</v>
          </cell>
          <cell r="J1456" t="str">
            <v>245</v>
          </cell>
          <cell r="K1456" t="str">
            <v>13</v>
          </cell>
          <cell r="L1456" t="str">
            <v>18</v>
          </cell>
          <cell r="M1456" t="str">
            <v>Y</v>
          </cell>
          <cell r="N1456" t="str">
            <v/>
          </cell>
          <cell r="O1456" t="str">
            <v/>
          </cell>
          <cell r="P1456" t="str">
            <v>4</v>
          </cell>
          <cell r="Q1456" t="str">
            <v>MNNE</v>
          </cell>
          <cell r="R1456" t="str">
            <v>NONE</v>
          </cell>
        </row>
        <row r="1457">
          <cell r="B1457" t="str">
            <v>6519</v>
          </cell>
          <cell r="C1457">
            <v>418</v>
          </cell>
          <cell r="D1457" t="str">
            <v>TUTOR INTERPRETER, SUMMER</v>
          </cell>
          <cell r="E1457" t="str">
            <v>EXEMPT</v>
          </cell>
          <cell r="F1457" t="str">
            <v>H</v>
          </cell>
          <cell r="G1457">
            <v>0</v>
          </cell>
          <cell r="H1457">
            <v>1111</v>
          </cell>
          <cell r="I1457" t="str">
            <v>0050R</v>
          </cell>
          <cell r="J1457" t="str">
            <v>010</v>
          </cell>
          <cell r="K1457" t="str">
            <v/>
          </cell>
          <cell r="L1457" t="str">
            <v/>
          </cell>
          <cell r="M1457" t="str">
            <v>Y</v>
          </cell>
          <cell r="N1457" t="str">
            <v/>
          </cell>
          <cell r="O1457" t="str">
            <v/>
          </cell>
          <cell r="P1457" t="str">
            <v>4</v>
          </cell>
          <cell r="Q1457" t="str">
            <v>MEHP</v>
          </cell>
          <cell r="R1457" t="str">
            <v>NONE</v>
          </cell>
        </row>
        <row r="1458">
          <cell r="B1458" t="str">
            <v>6520</v>
          </cell>
          <cell r="C1458">
            <v>357</v>
          </cell>
          <cell r="D1458" t="str">
            <v>PROJECT COORDINATOR</v>
          </cell>
          <cell r="E1458" t="str">
            <v>EXEMPT</v>
          </cell>
          <cell r="F1458" t="str">
            <v>S</v>
          </cell>
          <cell r="G1458">
            <v>235</v>
          </cell>
          <cell r="H1458">
            <v>1111</v>
          </cell>
          <cell r="I1458" t="str">
            <v>1403</v>
          </cell>
          <cell r="J1458" t="str">
            <v>010</v>
          </cell>
          <cell r="K1458" t="str">
            <v>1</v>
          </cell>
          <cell r="L1458" t="str">
            <v>13</v>
          </cell>
          <cell r="M1458" t="str">
            <v>Y</v>
          </cell>
          <cell r="N1458" t="str">
            <v/>
          </cell>
          <cell r="O1458" t="str">
            <v/>
          </cell>
          <cell r="P1458" t="str">
            <v>4</v>
          </cell>
          <cell r="Q1458" t="str">
            <v>MNTH</v>
          </cell>
          <cell r="R1458" t="str">
            <v>NONE</v>
          </cell>
        </row>
        <row r="1459">
          <cell r="B1459" t="str">
            <v>6521</v>
          </cell>
          <cell r="C1459">
            <v>332</v>
          </cell>
          <cell r="D1459" t="str">
            <v>PROJECT INTERN</v>
          </cell>
          <cell r="E1459" t="str">
            <v>NON-EXEMPT</v>
          </cell>
          <cell r="F1459" t="str">
            <v>H</v>
          </cell>
          <cell r="G1459">
            <v>237</v>
          </cell>
          <cell r="H1459">
            <v>1111</v>
          </cell>
          <cell r="I1459" t="str">
            <v>0403</v>
          </cell>
          <cell r="J1459" t="str">
            <v>240</v>
          </cell>
          <cell r="K1459" t="str">
            <v>1</v>
          </cell>
          <cell r="L1459" t="str">
            <v>12</v>
          </cell>
          <cell r="M1459" t="str">
            <v>Y</v>
          </cell>
          <cell r="N1459" t="str">
            <v/>
          </cell>
          <cell r="O1459" t="str">
            <v/>
          </cell>
          <cell r="P1459" t="str">
            <v>4</v>
          </cell>
          <cell r="Q1459" t="str">
            <v>MNNE</v>
          </cell>
          <cell r="R1459" t="str">
            <v>NONE</v>
          </cell>
        </row>
        <row r="1460">
          <cell r="B1460" t="str">
            <v>6522</v>
          </cell>
          <cell r="C1460">
            <v>354</v>
          </cell>
          <cell r="D1460" t="str">
            <v>PROJECT COORDINATOR</v>
          </cell>
          <cell r="E1460" t="str">
            <v>EXEMPT</v>
          </cell>
          <cell r="F1460" t="str">
            <v>S</v>
          </cell>
          <cell r="G1460">
            <v>235</v>
          </cell>
          <cell r="H1460">
            <v>1111</v>
          </cell>
          <cell r="I1460" t="str">
            <v>1501</v>
          </cell>
          <cell r="J1460" t="str">
            <v>010</v>
          </cell>
          <cell r="K1460" t="str">
            <v>20</v>
          </cell>
          <cell r="L1460" t="str">
            <v>33</v>
          </cell>
          <cell r="M1460" t="str">
            <v>Y</v>
          </cell>
          <cell r="N1460" t="str">
            <v/>
          </cell>
          <cell r="O1460" t="str">
            <v/>
          </cell>
          <cell r="P1460" t="str">
            <v>4</v>
          </cell>
          <cell r="Q1460" t="str">
            <v>MNTH</v>
          </cell>
          <cell r="R1460" t="str">
            <v>NONE</v>
          </cell>
        </row>
        <row r="1461">
          <cell r="B1461" t="str">
            <v>6523</v>
          </cell>
          <cell r="C1461">
            <v>345</v>
          </cell>
          <cell r="D1461" t="str">
            <v>COMMUNITY LIAISON</v>
          </cell>
          <cell r="E1461" t="str">
            <v>EXEMPT</v>
          </cell>
          <cell r="F1461" t="str">
            <v>S</v>
          </cell>
          <cell r="G1461">
            <v>184</v>
          </cell>
          <cell r="H1461">
            <v>1111</v>
          </cell>
          <cell r="I1461" t="str">
            <v>0400R</v>
          </cell>
          <cell r="J1461" t="str">
            <v>010</v>
          </cell>
          <cell r="K1461" t="str">
            <v/>
          </cell>
          <cell r="L1461" t="str">
            <v/>
          </cell>
          <cell r="M1461" t="str">
            <v>Y</v>
          </cell>
          <cell r="N1461" t="str">
            <v/>
          </cell>
          <cell r="O1461" t="str">
            <v/>
          </cell>
          <cell r="P1461" t="str">
            <v>4</v>
          </cell>
          <cell r="Q1461" t="str">
            <v>MNTH</v>
          </cell>
          <cell r="R1461" t="str">
            <v>NONE</v>
          </cell>
        </row>
        <row r="1462">
          <cell r="B1462" t="str">
            <v>6524</v>
          </cell>
          <cell r="C1462">
            <v>350</v>
          </cell>
          <cell r="D1462" t="str">
            <v>PROJECT COORDINATOR</v>
          </cell>
          <cell r="E1462" t="str">
            <v>EXEMPT</v>
          </cell>
          <cell r="F1462" t="str">
            <v>S</v>
          </cell>
          <cell r="G1462">
            <v>235</v>
          </cell>
          <cell r="H1462">
            <v>1111</v>
          </cell>
          <cell r="I1462" t="str">
            <v>0400R</v>
          </cell>
          <cell r="J1462" t="str">
            <v>010</v>
          </cell>
          <cell r="K1462" t="str">
            <v/>
          </cell>
          <cell r="L1462" t="str">
            <v/>
          </cell>
          <cell r="M1462" t="str">
            <v>Y</v>
          </cell>
          <cell r="N1462" t="str">
            <v/>
          </cell>
          <cell r="O1462" t="str">
            <v/>
          </cell>
          <cell r="P1462" t="str">
            <v>4</v>
          </cell>
          <cell r="Q1462" t="str">
            <v>MNTH</v>
          </cell>
          <cell r="R1462" t="str">
            <v>NONE</v>
          </cell>
        </row>
        <row r="1463">
          <cell r="B1463" t="str">
            <v>6525</v>
          </cell>
          <cell r="C1463">
            <v>350</v>
          </cell>
          <cell r="D1463" t="str">
            <v>PROJECT COORDINATOR</v>
          </cell>
          <cell r="E1463" t="str">
            <v>EXEMPT</v>
          </cell>
          <cell r="F1463" t="str">
            <v>S</v>
          </cell>
          <cell r="G1463">
            <v>220</v>
          </cell>
          <cell r="H1463">
            <v>1111</v>
          </cell>
          <cell r="I1463" t="str">
            <v>1501</v>
          </cell>
          <cell r="J1463" t="str">
            <v>220</v>
          </cell>
          <cell r="K1463" t="str">
            <v>20</v>
          </cell>
          <cell r="L1463" t="str">
            <v>33</v>
          </cell>
          <cell r="M1463" t="str">
            <v>Y</v>
          </cell>
          <cell r="N1463" t="str">
            <v/>
          </cell>
          <cell r="O1463" t="str">
            <v/>
          </cell>
          <cell r="P1463" t="str">
            <v>4</v>
          </cell>
          <cell r="Q1463" t="str">
            <v>MNTH</v>
          </cell>
          <cell r="R1463" t="str">
            <v>NONE</v>
          </cell>
        </row>
        <row r="1464">
          <cell r="B1464" t="str">
            <v>6527</v>
          </cell>
          <cell r="C1464">
            <v>324</v>
          </cell>
          <cell r="D1464" t="str">
            <v>PROJECT MANAGER</v>
          </cell>
          <cell r="E1464" t="str">
            <v>EXEMPT</v>
          </cell>
          <cell r="F1464" t="str">
            <v>S</v>
          </cell>
          <cell r="G1464">
            <v>235</v>
          </cell>
          <cell r="H1464">
            <v>1111</v>
          </cell>
          <cell r="I1464" t="str">
            <v>0400R</v>
          </cell>
          <cell r="J1464" t="str">
            <v>010</v>
          </cell>
          <cell r="K1464" t="str">
            <v/>
          </cell>
          <cell r="L1464" t="str">
            <v/>
          </cell>
          <cell r="M1464" t="str">
            <v>Y</v>
          </cell>
          <cell r="N1464" t="str">
            <v/>
          </cell>
          <cell r="O1464" t="str">
            <v/>
          </cell>
          <cell r="P1464" t="str">
            <v>4</v>
          </cell>
          <cell r="Q1464" t="str">
            <v>MNTH</v>
          </cell>
          <cell r="R1464" t="str">
            <v>NONE</v>
          </cell>
        </row>
        <row r="1465">
          <cell r="B1465" t="str">
            <v>6528</v>
          </cell>
          <cell r="C1465">
            <v>324</v>
          </cell>
          <cell r="D1465" t="str">
            <v>PROJECT MANAGER, SR</v>
          </cell>
          <cell r="E1465" t="str">
            <v>EXEMPT</v>
          </cell>
          <cell r="F1465" t="str">
            <v>S</v>
          </cell>
          <cell r="G1465">
            <v>235</v>
          </cell>
          <cell r="H1465">
            <v>1111</v>
          </cell>
          <cell r="I1465" t="str">
            <v>0400R</v>
          </cell>
          <cell r="J1465" t="str">
            <v>010</v>
          </cell>
          <cell r="K1465" t="str">
            <v/>
          </cell>
          <cell r="L1465" t="str">
            <v/>
          </cell>
          <cell r="M1465" t="str">
            <v>Y</v>
          </cell>
          <cell r="N1465" t="str">
            <v/>
          </cell>
          <cell r="O1465" t="str">
            <v/>
          </cell>
          <cell r="P1465" t="str">
            <v>4</v>
          </cell>
          <cell r="Q1465" t="str">
            <v>MNTH</v>
          </cell>
          <cell r="R1465" t="str">
            <v>NONE</v>
          </cell>
        </row>
        <row r="1466">
          <cell r="B1466" t="str">
            <v>6530</v>
          </cell>
          <cell r="C1466">
            <v>301</v>
          </cell>
          <cell r="D1466" t="str">
            <v>VISION SCREEN TECH II</v>
          </cell>
          <cell r="E1466" t="str">
            <v>NON-EXEMPT</v>
          </cell>
          <cell r="F1466" t="str">
            <v>H</v>
          </cell>
          <cell r="G1466">
            <v>200</v>
          </cell>
          <cell r="H1466">
            <v>1111</v>
          </cell>
          <cell r="I1466" t="str">
            <v>0409</v>
          </cell>
          <cell r="J1466" t="str">
            <v>200</v>
          </cell>
          <cell r="K1466" t="str">
            <v>15</v>
          </cell>
          <cell r="L1466" t="str">
            <v>27</v>
          </cell>
          <cell r="M1466" t="str">
            <v>Y</v>
          </cell>
          <cell r="N1466" t="str">
            <v/>
          </cell>
          <cell r="O1466" t="str">
            <v/>
          </cell>
          <cell r="P1466" t="str">
            <v>4</v>
          </cell>
          <cell r="Q1466" t="str">
            <v>MNNE</v>
          </cell>
          <cell r="R1466" t="str">
            <v>NONE</v>
          </cell>
        </row>
        <row r="1467">
          <cell r="B1467" t="str">
            <v>6531</v>
          </cell>
          <cell r="C1467">
            <v>335</v>
          </cell>
          <cell r="D1467" t="str">
            <v>YOUTH EDUCATION SPECIALIST</v>
          </cell>
          <cell r="E1467" t="str">
            <v>NON-EXEMPT</v>
          </cell>
          <cell r="F1467" t="str">
            <v>H</v>
          </cell>
          <cell r="G1467">
            <v>200</v>
          </cell>
          <cell r="H1467">
            <v>1111</v>
          </cell>
          <cell r="I1467" t="str">
            <v>0409</v>
          </cell>
          <cell r="J1467" t="str">
            <v>200</v>
          </cell>
          <cell r="K1467" t="str">
            <v>20</v>
          </cell>
          <cell r="L1467" t="str">
            <v>30</v>
          </cell>
          <cell r="M1467" t="str">
            <v>Y</v>
          </cell>
          <cell r="N1467" t="str">
            <v/>
          </cell>
          <cell r="O1467" t="str">
            <v/>
          </cell>
          <cell r="P1467" t="str">
            <v>4</v>
          </cell>
          <cell r="Q1467" t="str">
            <v>MNNE</v>
          </cell>
          <cell r="R1467" t="str">
            <v>NONE</v>
          </cell>
        </row>
        <row r="1468">
          <cell r="B1468" t="str">
            <v>6532</v>
          </cell>
          <cell r="C1468">
            <v>335</v>
          </cell>
          <cell r="D1468" t="str">
            <v>RESTORATIVE JUSTICE COORD</v>
          </cell>
          <cell r="E1468" t="str">
            <v>NON-EXEMPT</v>
          </cell>
          <cell r="F1468" t="str">
            <v>H</v>
          </cell>
          <cell r="G1468">
            <v>212</v>
          </cell>
          <cell r="H1468">
            <v>1111</v>
          </cell>
          <cell r="I1468" t="str">
            <v>0680R</v>
          </cell>
          <cell r="J1468" t="str">
            <v>010</v>
          </cell>
          <cell r="K1468" t="str">
            <v/>
          </cell>
          <cell r="L1468" t="str">
            <v/>
          </cell>
          <cell r="M1468" t="str">
            <v>Y</v>
          </cell>
          <cell r="N1468" t="str">
            <v/>
          </cell>
          <cell r="O1468" t="str">
            <v/>
          </cell>
          <cell r="P1468" t="str">
            <v>4</v>
          </cell>
          <cell r="Q1468" t="str">
            <v>MNNE</v>
          </cell>
          <cell r="R1468" t="str">
            <v>NONE</v>
          </cell>
        </row>
        <row r="1469">
          <cell r="B1469" t="str">
            <v>6540</v>
          </cell>
          <cell r="C1469">
            <v>0</v>
          </cell>
          <cell r="D1469" t="str">
            <v>TUTOR, AVID</v>
          </cell>
          <cell r="E1469" t="str">
            <v>NON-EXEMPT</v>
          </cell>
          <cell r="F1469" t="str">
            <v>H</v>
          </cell>
          <cell r="G1469">
            <v>0</v>
          </cell>
          <cell r="H1469">
            <v>1111</v>
          </cell>
          <cell r="I1469" t="str">
            <v>0690R</v>
          </cell>
          <cell r="J1469" t="str">
            <v>010</v>
          </cell>
          <cell r="K1469" t="str">
            <v/>
          </cell>
          <cell r="L1469" t="str">
            <v/>
          </cell>
          <cell r="M1469" t="str">
            <v>Y</v>
          </cell>
          <cell r="N1469" t="str">
            <v/>
          </cell>
          <cell r="O1469" t="str">
            <v/>
          </cell>
          <cell r="P1469" t="str">
            <v>4</v>
          </cell>
          <cell r="Q1469" t="str">
            <v>MPHP</v>
          </cell>
          <cell r="R1469" t="str">
            <v>NONE</v>
          </cell>
        </row>
        <row r="1470">
          <cell r="B1470" t="str">
            <v>6541</v>
          </cell>
          <cell r="C1470">
            <v>0</v>
          </cell>
          <cell r="D1470" t="str">
            <v>TUTOR, HOURLY</v>
          </cell>
          <cell r="E1470" t="str">
            <v>NON-EXEMPT</v>
          </cell>
          <cell r="F1470" t="str">
            <v>H</v>
          </cell>
          <cell r="G1470">
            <v>0</v>
          </cell>
          <cell r="H1470">
            <v>1111</v>
          </cell>
          <cell r="I1470" t="str">
            <v>0690R</v>
          </cell>
          <cell r="J1470" t="str">
            <v>010</v>
          </cell>
          <cell r="K1470" t="str">
            <v/>
          </cell>
          <cell r="L1470" t="str">
            <v/>
          </cell>
          <cell r="M1470" t="str">
            <v>Y</v>
          </cell>
          <cell r="N1470" t="str">
            <v/>
          </cell>
          <cell r="O1470" t="str">
            <v/>
          </cell>
          <cell r="P1470" t="str">
            <v>4</v>
          </cell>
          <cell r="Q1470" t="str">
            <v>MPHP</v>
          </cell>
          <cell r="R1470" t="str">
            <v>NONE</v>
          </cell>
        </row>
        <row r="1471">
          <cell r="B1471" t="str">
            <v>6601</v>
          </cell>
          <cell r="C1471">
            <v>509</v>
          </cell>
          <cell r="D1471" t="str">
            <v>PATROL OPERATIONS COOR</v>
          </cell>
          <cell r="E1471" t="str">
            <v>NON-EXEMPT</v>
          </cell>
          <cell r="F1471" t="str">
            <v>H</v>
          </cell>
          <cell r="G1471">
            <v>242</v>
          </cell>
          <cell r="H1471">
            <v>1111</v>
          </cell>
          <cell r="I1471" t="str">
            <v>0403</v>
          </cell>
          <cell r="J1471" t="str">
            <v>245</v>
          </cell>
          <cell r="K1471" t="str">
            <v>13</v>
          </cell>
          <cell r="L1471" t="str">
            <v>18</v>
          </cell>
          <cell r="M1471" t="str">
            <v>Y</v>
          </cell>
          <cell r="N1471" t="str">
            <v/>
          </cell>
          <cell r="O1471" t="str">
            <v/>
          </cell>
          <cell r="P1471" t="str">
            <v>4</v>
          </cell>
          <cell r="Q1471" t="str">
            <v>MNNE</v>
          </cell>
          <cell r="R1471" t="str">
            <v>NONE</v>
          </cell>
        </row>
        <row r="1472">
          <cell r="B1472" t="str">
            <v>6602</v>
          </cell>
          <cell r="C1472">
            <v>509</v>
          </cell>
          <cell r="D1472" t="str">
            <v>SCH SECURITY COORD OFFICER</v>
          </cell>
          <cell r="E1472" t="str">
            <v>NON-EXEMPT</v>
          </cell>
          <cell r="F1472" t="str">
            <v>H</v>
          </cell>
          <cell r="G1472">
            <v>245</v>
          </cell>
          <cell r="H1472">
            <v>1111</v>
          </cell>
          <cell r="I1472" t="str">
            <v>0403</v>
          </cell>
          <cell r="J1472" t="str">
            <v>245</v>
          </cell>
          <cell r="K1472" t="str">
            <v>13</v>
          </cell>
          <cell r="L1472" t="str">
            <v>18</v>
          </cell>
          <cell r="M1472" t="str">
            <v>Y</v>
          </cell>
          <cell r="N1472" t="str">
            <v/>
          </cell>
          <cell r="O1472" t="str">
            <v/>
          </cell>
          <cell r="P1472" t="str">
            <v>4</v>
          </cell>
          <cell r="Q1472" t="str">
            <v>MNNE</v>
          </cell>
          <cell r="R1472" t="str">
            <v>NONE</v>
          </cell>
        </row>
        <row r="1473">
          <cell r="B1473" t="str">
            <v>6603</v>
          </cell>
          <cell r="C1473">
            <v>0</v>
          </cell>
          <cell r="D1473" t="str">
            <v>SCHOOL CROSSING GUARD</v>
          </cell>
          <cell r="E1473" t="str">
            <v>NON-EXEMPT</v>
          </cell>
          <cell r="F1473" t="str">
            <v>H</v>
          </cell>
          <cell r="G1473">
            <v>0</v>
          </cell>
          <cell r="H1473">
            <v>1111</v>
          </cell>
          <cell r="I1473" t="str">
            <v>0660R</v>
          </cell>
          <cell r="J1473" t="str">
            <v>010</v>
          </cell>
          <cell r="K1473" t="str">
            <v/>
          </cell>
          <cell r="L1473" t="str">
            <v/>
          </cell>
          <cell r="M1473" t="str">
            <v>N</v>
          </cell>
          <cell r="N1473" t="str">
            <v/>
          </cell>
          <cell r="O1473" t="str">
            <v/>
          </cell>
          <cell r="P1473" t="str">
            <v>3</v>
          </cell>
          <cell r="Q1473" t="str">
            <v>SMHP</v>
          </cell>
          <cell r="R1473" t="str">
            <v>NONE</v>
          </cell>
        </row>
        <row r="1474">
          <cell r="B1474" t="str">
            <v>6604</v>
          </cell>
          <cell r="C1474">
            <v>635</v>
          </cell>
          <cell r="D1474" t="str">
            <v>SECURITY COMM OFFICER</v>
          </cell>
          <cell r="E1474" t="str">
            <v>NON-EXEMPT</v>
          </cell>
          <cell r="F1474" t="str">
            <v>H</v>
          </cell>
          <cell r="G1474">
            <v>245</v>
          </cell>
          <cell r="H1474">
            <v>1111</v>
          </cell>
          <cell r="I1474" t="str">
            <v>0405</v>
          </cell>
          <cell r="J1474" t="str">
            <v>245</v>
          </cell>
          <cell r="K1474" t="str">
            <v>6</v>
          </cell>
          <cell r="L1474" t="str">
            <v>10</v>
          </cell>
          <cell r="M1474" t="str">
            <v>Y</v>
          </cell>
          <cell r="N1474" t="str">
            <v/>
          </cell>
          <cell r="O1474" t="str">
            <v/>
          </cell>
          <cell r="P1474" t="str">
            <v>4</v>
          </cell>
          <cell r="Q1474" t="str">
            <v>MNNE</v>
          </cell>
          <cell r="R1474" t="str">
            <v>NONE</v>
          </cell>
        </row>
        <row r="1475">
          <cell r="B1475" t="str">
            <v>6605</v>
          </cell>
          <cell r="C1475">
            <v>635</v>
          </cell>
          <cell r="D1475" t="str">
            <v>SECURITY MANAGEMENT SPEC</v>
          </cell>
          <cell r="E1475" t="str">
            <v>NON-EXEMPT</v>
          </cell>
          <cell r="F1475" t="str">
            <v>H</v>
          </cell>
          <cell r="G1475">
            <v>242</v>
          </cell>
          <cell r="H1475">
            <v>1111</v>
          </cell>
          <cell r="I1475" t="str">
            <v>0403</v>
          </cell>
          <cell r="J1475" t="str">
            <v>245</v>
          </cell>
          <cell r="K1475" t="str">
            <v>13</v>
          </cell>
          <cell r="L1475" t="str">
            <v>18</v>
          </cell>
          <cell r="M1475" t="str">
            <v>Y</v>
          </cell>
          <cell r="N1475" t="str">
            <v/>
          </cell>
          <cell r="O1475" t="str">
            <v/>
          </cell>
          <cell r="P1475" t="str">
            <v>4</v>
          </cell>
          <cell r="Q1475" t="str">
            <v>MNNE</v>
          </cell>
          <cell r="R1475" t="str">
            <v>NONE</v>
          </cell>
        </row>
        <row r="1476">
          <cell r="B1476" t="str">
            <v>6606</v>
          </cell>
          <cell r="C1476">
            <v>635</v>
          </cell>
          <cell r="D1476" t="str">
            <v>SECURITY OFFICER III</v>
          </cell>
          <cell r="E1476" t="str">
            <v>NON-EXEMPT</v>
          </cell>
          <cell r="F1476" t="str">
            <v>H</v>
          </cell>
          <cell r="G1476">
            <v>242</v>
          </cell>
          <cell r="H1476">
            <v>1111</v>
          </cell>
          <cell r="I1476" t="str">
            <v>0403</v>
          </cell>
          <cell r="J1476" t="str">
            <v>245</v>
          </cell>
          <cell r="K1476" t="str">
            <v>9</v>
          </cell>
          <cell r="L1476" t="str">
            <v>13</v>
          </cell>
          <cell r="M1476" t="str">
            <v>Y</v>
          </cell>
          <cell r="N1476" t="str">
            <v/>
          </cell>
          <cell r="O1476" t="str">
            <v/>
          </cell>
          <cell r="P1476" t="str">
            <v>4</v>
          </cell>
          <cell r="Q1476" t="str">
            <v>MNNE</v>
          </cell>
          <cell r="R1476" t="str">
            <v>NONE</v>
          </cell>
        </row>
        <row r="1477">
          <cell r="B1477" t="str">
            <v>6607</v>
          </cell>
          <cell r="C1477">
            <v>635</v>
          </cell>
          <cell r="D1477" t="str">
            <v>SECURITY RESOURCE SPEC</v>
          </cell>
          <cell r="E1477" t="str">
            <v>NON-EXEMPT</v>
          </cell>
          <cell r="F1477" t="str">
            <v>H</v>
          </cell>
          <cell r="G1477">
            <v>245</v>
          </cell>
          <cell r="H1477">
            <v>1111</v>
          </cell>
          <cell r="I1477" t="str">
            <v>0408</v>
          </cell>
          <cell r="J1477" t="str">
            <v>245</v>
          </cell>
          <cell r="K1477" t="str">
            <v>17</v>
          </cell>
          <cell r="L1477" t="str">
            <v>24</v>
          </cell>
          <cell r="M1477" t="str">
            <v>Y</v>
          </cell>
          <cell r="N1477" t="str">
            <v/>
          </cell>
          <cell r="O1477" t="str">
            <v/>
          </cell>
          <cell r="P1477" t="str">
            <v>4</v>
          </cell>
          <cell r="Q1477" t="str">
            <v>MNNE</v>
          </cell>
          <cell r="R1477" t="str">
            <v>NONE</v>
          </cell>
        </row>
        <row r="1478">
          <cell r="B1478" t="str">
            <v>6608</v>
          </cell>
          <cell r="C1478">
            <v>635</v>
          </cell>
          <cell r="D1478" t="str">
            <v>SECURITY PATROL</v>
          </cell>
          <cell r="E1478" t="str">
            <v>NON-EXEMPT</v>
          </cell>
          <cell r="F1478" t="str">
            <v>H</v>
          </cell>
          <cell r="G1478">
            <v>245</v>
          </cell>
          <cell r="H1478">
            <v>1111</v>
          </cell>
          <cell r="I1478" t="str">
            <v>0408</v>
          </cell>
          <cell r="J1478" t="str">
            <v>245</v>
          </cell>
          <cell r="K1478" t="str">
            <v>19</v>
          </cell>
          <cell r="L1478" t="str">
            <v>26</v>
          </cell>
          <cell r="M1478" t="str">
            <v>Y</v>
          </cell>
          <cell r="N1478" t="str">
            <v/>
          </cell>
          <cell r="O1478" t="str">
            <v/>
          </cell>
          <cell r="P1478" t="str">
            <v>4</v>
          </cell>
          <cell r="Q1478" t="str">
            <v>MNNE</v>
          </cell>
          <cell r="R1478" t="str">
            <v>NONE</v>
          </cell>
        </row>
        <row r="1479">
          <cell r="B1479" t="str">
            <v>6609</v>
          </cell>
          <cell r="C1479">
            <v>628</v>
          </cell>
          <cell r="D1479" t="str">
            <v>SECURITY PERSON I</v>
          </cell>
          <cell r="E1479" t="str">
            <v>NON-EXEMPT</v>
          </cell>
          <cell r="F1479" t="str">
            <v>H</v>
          </cell>
          <cell r="G1479">
            <v>0</v>
          </cell>
          <cell r="H1479">
            <v>1111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>Y</v>
          </cell>
          <cell r="N1479" t="str">
            <v/>
          </cell>
          <cell r="O1479" t="str">
            <v/>
          </cell>
          <cell r="P1479" t="str">
            <v>4</v>
          </cell>
          <cell r="Q1479" t="str">
            <v>MNNE</v>
          </cell>
          <cell r="R1479" t="str">
            <v>PARA</v>
          </cell>
        </row>
        <row r="1480">
          <cell r="B1480" t="str">
            <v>6610</v>
          </cell>
          <cell r="C1480">
            <v>628</v>
          </cell>
          <cell r="D1480" t="str">
            <v>SECURITY PERSON II</v>
          </cell>
          <cell r="E1480" t="str">
            <v>NON-EXEMPT</v>
          </cell>
          <cell r="F1480" t="str">
            <v>H</v>
          </cell>
          <cell r="G1480">
            <v>0</v>
          </cell>
          <cell r="H1480">
            <v>1111</v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>Y</v>
          </cell>
          <cell r="N1480" t="str">
            <v/>
          </cell>
          <cell r="O1480" t="str">
            <v/>
          </cell>
          <cell r="P1480" t="str">
            <v>4</v>
          </cell>
          <cell r="Q1480" t="str">
            <v>MNNE</v>
          </cell>
          <cell r="R1480" t="str">
            <v>PARA</v>
          </cell>
        </row>
        <row r="1481">
          <cell r="B1481" t="str">
            <v>6611</v>
          </cell>
          <cell r="C1481">
            <v>628</v>
          </cell>
          <cell r="D1481" t="str">
            <v>SECURITY PERSON III</v>
          </cell>
          <cell r="E1481" t="str">
            <v>NON-EXEMPT</v>
          </cell>
          <cell r="F1481" t="str">
            <v>H</v>
          </cell>
          <cell r="G1481">
            <v>0</v>
          </cell>
          <cell r="H1481">
            <v>1111</v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>Y</v>
          </cell>
          <cell r="N1481" t="str">
            <v/>
          </cell>
          <cell r="O1481" t="str">
            <v/>
          </cell>
          <cell r="P1481" t="str">
            <v>4</v>
          </cell>
          <cell r="Q1481" t="str">
            <v>MNNE</v>
          </cell>
          <cell r="R1481" t="str">
            <v>PARA</v>
          </cell>
        </row>
        <row r="1482">
          <cell r="B1482" t="str">
            <v>6612</v>
          </cell>
          <cell r="C1482">
            <v>635</v>
          </cell>
          <cell r="D1482" t="str">
            <v>TRUANT OFFICER</v>
          </cell>
          <cell r="E1482" t="str">
            <v>NON-EXEMPT</v>
          </cell>
          <cell r="F1482" t="str">
            <v>H</v>
          </cell>
          <cell r="G1482">
            <v>245</v>
          </cell>
          <cell r="H1482">
            <v>1111</v>
          </cell>
          <cell r="I1482" t="str">
            <v>0408</v>
          </cell>
          <cell r="J1482" t="str">
            <v>245</v>
          </cell>
          <cell r="K1482" t="str">
            <v>19</v>
          </cell>
          <cell r="L1482" t="str">
            <v>26</v>
          </cell>
          <cell r="M1482" t="str">
            <v>Y</v>
          </cell>
          <cell r="N1482" t="str">
            <v/>
          </cell>
          <cell r="O1482" t="str">
            <v/>
          </cell>
          <cell r="P1482" t="str">
            <v>4</v>
          </cell>
          <cell r="Q1482" t="str">
            <v>MNNE</v>
          </cell>
          <cell r="R1482" t="str">
            <v>NONE</v>
          </cell>
        </row>
        <row r="1483">
          <cell r="B1483" t="str">
            <v>6614</v>
          </cell>
          <cell r="C1483">
            <v>635</v>
          </cell>
          <cell r="D1483" t="str">
            <v>SECURITY INVESTIGATOR II</v>
          </cell>
          <cell r="E1483" t="str">
            <v>NON-EXEMPT</v>
          </cell>
          <cell r="F1483" t="str">
            <v>H</v>
          </cell>
          <cell r="G1483">
            <v>245</v>
          </cell>
          <cell r="H1483">
            <v>1111</v>
          </cell>
          <cell r="I1483" t="str">
            <v>0403</v>
          </cell>
          <cell r="J1483" t="str">
            <v>245</v>
          </cell>
          <cell r="K1483" t="str">
            <v>10</v>
          </cell>
          <cell r="L1483" t="str">
            <v>23</v>
          </cell>
          <cell r="M1483" t="str">
            <v>Y</v>
          </cell>
          <cell r="N1483" t="str">
            <v/>
          </cell>
          <cell r="O1483" t="str">
            <v/>
          </cell>
          <cell r="P1483" t="str">
            <v>4</v>
          </cell>
          <cell r="Q1483" t="str">
            <v>MNNE</v>
          </cell>
          <cell r="R1483" t="str">
            <v>NONE</v>
          </cell>
        </row>
        <row r="1484">
          <cell r="B1484" t="str">
            <v>6615</v>
          </cell>
          <cell r="C1484">
            <v>635</v>
          </cell>
          <cell r="D1484" t="str">
            <v>SECURITY TRAINING SPECIALIST</v>
          </cell>
          <cell r="E1484" t="str">
            <v>NON-EXEMPT</v>
          </cell>
          <cell r="F1484" t="str">
            <v>H</v>
          </cell>
          <cell r="G1484">
            <v>240</v>
          </cell>
          <cell r="H1484">
            <v>1111</v>
          </cell>
          <cell r="I1484" t="str">
            <v>0403</v>
          </cell>
          <cell r="J1484" t="str">
            <v>240</v>
          </cell>
          <cell r="K1484" t="str">
            <v>10</v>
          </cell>
          <cell r="L1484" t="str">
            <v>20</v>
          </cell>
          <cell r="M1484" t="str">
            <v>Y</v>
          </cell>
          <cell r="N1484" t="str">
            <v/>
          </cell>
          <cell r="O1484" t="str">
            <v/>
          </cell>
          <cell r="P1484" t="str">
            <v>4</v>
          </cell>
          <cell r="Q1484" t="str">
            <v>MNNE</v>
          </cell>
          <cell r="R1484" t="str">
            <v>NONE</v>
          </cell>
        </row>
        <row r="1485">
          <cell r="B1485" t="str">
            <v>6617</v>
          </cell>
          <cell r="C1485">
            <v>333</v>
          </cell>
          <cell r="D1485" t="str">
            <v>SECURITY SYSTEMS TECH II</v>
          </cell>
          <cell r="E1485" t="str">
            <v>EXEMPT</v>
          </cell>
          <cell r="F1485" t="str">
            <v>S</v>
          </cell>
          <cell r="G1485">
            <v>240</v>
          </cell>
          <cell r="H1485">
            <v>1111</v>
          </cell>
          <cell r="I1485" t="str">
            <v>1403</v>
          </cell>
          <cell r="J1485" t="str">
            <v>010</v>
          </cell>
          <cell r="K1485" t="str">
            <v>13</v>
          </cell>
          <cell r="L1485" t="str">
            <v>26</v>
          </cell>
          <cell r="M1485" t="str">
            <v>Y</v>
          </cell>
          <cell r="N1485" t="str">
            <v/>
          </cell>
          <cell r="O1485" t="str">
            <v/>
          </cell>
          <cell r="P1485" t="str">
            <v>4</v>
          </cell>
          <cell r="Q1485" t="str">
            <v>MNTH</v>
          </cell>
          <cell r="R1485" t="str">
            <v>NONE</v>
          </cell>
        </row>
        <row r="1486">
          <cell r="B1486" t="str">
            <v>6625</v>
          </cell>
          <cell r="C1486">
            <v>326</v>
          </cell>
          <cell r="D1486" t="str">
            <v>ATHLETIC TRAINER</v>
          </cell>
          <cell r="E1486" t="str">
            <v>NON-EXEMPT</v>
          </cell>
          <cell r="F1486" t="str">
            <v>H</v>
          </cell>
          <cell r="G1486">
            <v>0</v>
          </cell>
          <cell r="H1486">
            <v>1111</v>
          </cell>
          <cell r="I1486" t="str">
            <v>0520R</v>
          </cell>
          <cell r="J1486" t="str">
            <v>010</v>
          </cell>
          <cell r="K1486" t="str">
            <v/>
          </cell>
          <cell r="L1486" t="str">
            <v/>
          </cell>
          <cell r="M1486" t="str">
            <v>Y</v>
          </cell>
          <cell r="N1486" t="str">
            <v/>
          </cell>
          <cell r="O1486" t="str">
            <v/>
          </cell>
          <cell r="P1486" t="str">
            <v>4</v>
          </cell>
          <cell r="Q1486" t="str">
            <v>MPHP</v>
          </cell>
          <cell r="R1486" t="str">
            <v>NONE</v>
          </cell>
        </row>
        <row r="1487">
          <cell r="B1487" t="str">
            <v>6630</v>
          </cell>
          <cell r="C1487">
            <v>103</v>
          </cell>
          <cell r="D1487" t="str">
            <v>MANAGER, PATROL OPERATIONS</v>
          </cell>
          <cell r="E1487" t="str">
            <v>EXEMPT</v>
          </cell>
          <cell r="F1487" t="str">
            <v>S</v>
          </cell>
          <cell r="G1487">
            <v>235</v>
          </cell>
          <cell r="H1487">
            <v>1111</v>
          </cell>
          <cell r="I1487" t="str">
            <v>0120R</v>
          </cell>
          <cell r="J1487" t="str">
            <v>030</v>
          </cell>
          <cell r="K1487" t="str">
            <v/>
          </cell>
          <cell r="L1487" t="str">
            <v/>
          </cell>
          <cell r="M1487" t="str">
            <v>Y</v>
          </cell>
          <cell r="N1487" t="str">
            <v/>
          </cell>
          <cell r="O1487" t="str">
            <v/>
          </cell>
          <cell r="P1487" t="str">
            <v>4</v>
          </cell>
          <cell r="Q1487" t="str">
            <v>MNTH</v>
          </cell>
          <cell r="R1487" t="str">
            <v>ADMN</v>
          </cell>
        </row>
        <row r="1488">
          <cell r="B1488" t="str">
            <v>6631</v>
          </cell>
          <cell r="C1488">
            <v>357</v>
          </cell>
          <cell r="D1488" t="str">
            <v>SUPV, SECURITY RESOURCE</v>
          </cell>
          <cell r="E1488" t="str">
            <v>EXEMPT</v>
          </cell>
          <cell r="F1488" t="str">
            <v>S</v>
          </cell>
          <cell r="G1488">
            <v>235</v>
          </cell>
          <cell r="H1488">
            <v>1111</v>
          </cell>
          <cell r="I1488" t="str">
            <v>0120R</v>
          </cell>
          <cell r="J1488" t="str">
            <v>010</v>
          </cell>
          <cell r="K1488" t="str">
            <v/>
          </cell>
          <cell r="L1488" t="str">
            <v/>
          </cell>
          <cell r="M1488" t="str">
            <v>Y</v>
          </cell>
          <cell r="N1488" t="str">
            <v/>
          </cell>
          <cell r="O1488" t="str">
            <v/>
          </cell>
          <cell r="P1488" t="str">
            <v>4</v>
          </cell>
          <cell r="Q1488" t="str">
            <v>MNTH</v>
          </cell>
          <cell r="R1488" t="str">
            <v>ADMN</v>
          </cell>
        </row>
        <row r="1489">
          <cell r="B1489" t="str">
            <v>6632</v>
          </cell>
          <cell r="C1489">
            <v>103</v>
          </cell>
          <cell r="D1489" t="str">
            <v>MANAGER, SCHOOL SECURITY</v>
          </cell>
          <cell r="E1489" t="str">
            <v>EXEMPT</v>
          </cell>
          <cell r="F1489" t="str">
            <v>S</v>
          </cell>
          <cell r="G1489">
            <v>235</v>
          </cell>
          <cell r="H1489">
            <v>1111</v>
          </cell>
          <cell r="I1489" t="str">
            <v>0120R</v>
          </cell>
          <cell r="J1489" t="str">
            <v>030</v>
          </cell>
          <cell r="K1489" t="str">
            <v/>
          </cell>
          <cell r="L1489" t="str">
            <v/>
          </cell>
          <cell r="M1489" t="str">
            <v>Y</v>
          </cell>
          <cell r="N1489" t="str">
            <v/>
          </cell>
          <cell r="O1489" t="str">
            <v/>
          </cell>
          <cell r="P1489" t="str">
            <v>4</v>
          </cell>
          <cell r="Q1489" t="str">
            <v>MNTH</v>
          </cell>
          <cell r="R1489" t="str">
            <v>ADMN</v>
          </cell>
        </row>
        <row r="1490">
          <cell r="B1490" t="str">
            <v>6634</v>
          </cell>
          <cell r="C1490">
            <v>613</v>
          </cell>
          <cell r="D1490" t="str">
            <v>SUPV, SENIOR SECURITY</v>
          </cell>
          <cell r="E1490" t="str">
            <v>EXEMPT</v>
          </cell>
          <cell r="F1490" t="str">
            <v>S</v>
          </cell>
          <cell r="G1490">
            <v>235</v>
          </cell>
          <cell r="H1490">
            <v>1111</v>
          </cell>
          <cell r="I1490" t="str">
            <v>1116</v>
          </cell>
          <cell r="J1490" t="str">
            <v>030</v>
          </cell>
          <cell r="K1490" t="str">
            <v>1</v>
          </cell>
          <cell r="L1490" t="str">
            <v>17</v>
          </cell>
          <cell r="M1490" t="str">
            <v>Y</v>
          </cell>
          <cell r="N1490" t="str">
            <v/>
          </cell>
          <cell r="O1490" t="str">
            <v/>
          </cell>
          <cell r="P1490" t="str">
            <v>4</v>
          </cell>
          <cell r="Q1490" t="str">
            <v>MNTH</v>
          </cell>
          <cell r="R1490" t="str">
            <v>ADMN</v>
          </cell>
        </row>
        <row r="1491">
          <cell r="B1491" t="str">
            <v>6636</v>
          </cell>
          <cell r="C1491">
            <v>637</v>
          </cell>
          <cell r="D1491" t="str">
            <v>SUPV, SECURITY PATROL</v>
          </cell>
          <cell r="E1491" t="str">
            <v>EXEMPT</v>
          </cell>
          <cell r="F1491" t="str">
            <v>S</v>
          </cell>
          <cell r="G1491">
            <v>235</v>
          </cell>
          <cell r="H1491">
            <v>1111</v>
          </cell>
          <cell r="I1491" t="str">
            <v>0120R</v>
          </cell>
          <cell r="J1491" t="str">
            <v>020</v>
          </cell>
          <cell r="K1491" t="str">
            <v/>
          </cell>
          <cell r="L1491" t="str">
            <v/>
          </cell>
          <cell r="M1491" t="str">
            <v>Y</v>
          </cell>
          <cell r="N1491" t="str">
            <v/>
          </cell>
          <cell r="O1491" t="str">
            <v/>
          </cell>
          <cell r="P1491" t="str">
            <v>4</v>
          </cell>
          <cell r="Q1491" t="str">
            <v>MNTH</v>
          </cell>
          <cell r="R1491" t="str">
            <v>ADMN</v>
          </cell>
        </row>
        <row r="1492">
          <cell r="B1492" t="str">
            <v>6638</v>
          </cell>
          <cell r="C1492">
            <v>613</v>
          </cell>
          <cell r="D1492" t="str">
            <v>SUPV, SECURITY OPERATIONS</v>
          </cell>
          <cell r="E1492" t="str">
            <v>EXEMPT</v>
          </cell>
          <cell r="F1492" t="str">
            <v>S</v>
          </cell>
          <cell r="G1492">
            <v>235</v>
          </cell>
          <cell r="H1492">
            <v>1111</v>
          </cell>
          <cell r="I1492" t="str">
            <v>0120R</v>
          </cell>
          <cell r="J1492" t="str">
            <v>010</v>
          </cell>
          <cell r="K1492" t="str">
            <v/>
          </cell>
          <cell r="L1492" t="str">
            <v/>
          </cell>
          <cell r="M1492" t="str">
            <v>Y</v>
          </cell>
          <cell r="N1492" t="str">
            <v/>
          </cell>
          <cell r="O1492" t="str">
            <v/>
          </cell>
          <cell r="P1492" t="str">
            <v>4</v>
          </cell>
          <cell r="Q1492" t="str">
            <v>MNTH</v>
          </cell>
          <cell r="R1492" t="str">
            <v>ADMN</v>
          </cell>
        </row>
        <row r="1493">
          <cell r="B1493" t="str">
            <v>6881</v>
          </cell>
          <cell r="C1493">
            <v>324</v>
          </cell>
          <cell r="D1493" t="str">
            <v>SPECIALIST, BUDGET DATA</v>
          </cell>
          <cell r="E1493" t="str">
            <v>EXEMPT</v>
          </cell>
          <cell r="F1493" t="str">
            <v>S</v>
          </cell>
          <cell r="G1493">
            <v>235</v>
          </cell>
          <cell r="H1493">
            <v>1111</v>
          </cell>
          <cell r="I1493" t="str">
            <v>1411</v>
          </cell>
          <cell r="J1493" t="str">
            <v>010</v>
          </cell>
          <cell r="K1493" t="str">
            <v>9</v>
          </cell>
          <cell r="L1493" t="str">
            <v>18</v>
          </cell>
          <cell r="M1493" t="str">
            <v>Y</v>
          </cell>
          <cell r="N1493" t="str">
            <v/>
          </cell>
          <cell r="O1493" t="str">
            <v/>
          </cell>
          <cell r="P1493" t="str">
            <v>4</v>
          </cell>
          <cell r="Q1493" t="str">
            <v>MNTH</v>
          </cell>
          <cell r="R1493" t="str">
            <v>NONE</v>
          </cell>
        </row>
        <row r="1494">
          <cell r="B1494" t="str">
            <v>6900</v>
          </cell>
          <cell r="C1494">
            <v>212</v>
          </cell>
          <cell r="D1494" t="str">
            <v>SPECIALIST, DIST ELA COMPL</v>
          </cell>
          <cell r="E1494" t="str">
            <v>EXEMPT</v>
          </cell>
          <cell r="F1494" t="str">
            <v>S</v>
          </cell>
          <cell r="G1494">
            <v>232</v>
          </cell>
          <cell r="H1494">
            <v>1111</v>
          </cell>
          <cell r="I1494" t="str">
            <v>1423</v>
          </cell>
          <cell r="J1494" t="str">
            <v>020</v>
          </cell>
          <cell r="K1494" t="str">
            <v>1</v>
          </cell>
          <cell r="L1494" t="str">
            <v>7</v>
          </cell>
          <cell r="M1494" t="str">
            <v>Y</v>
          </cell>
          <cell r="N1494" t="str">
            <v/>
          </cell>
          <cell r="O1494" t="str">
            <v/>
          </cell>
          <cell r="P1494" t="str">
            <v>4</v>
          </cell>
          <cell r="Q1494" t="str">
            <v>MNTH</v>
          </cell>
          <cell r="R1494" t="str">
            <v>NONE</v>
          </cell>
        </row>
        <row r="1495">
          <cell r="B1495" t="str">
            <v>7000</v>
          </cell>
          <cell r="C1495">
            <v>415</v>
          </cell>
          <cell r="D1495" t="str">
            <v>CAMPUS SECURITY OFFICER</v>
          </cell>
          <cell r="E1495" t="str">
            <v>NON-EXEMPT</v>
          </cell>
          <cell r="F1495" t="str">
            <v>H</v>
          </cell>
          <cell r="G1495">
            <v>0</v>
          </cell>
          <cell r="H1495">
            <v>1111</v>
          </cell>
          <cell r="I1495" t="str">
            <v>0175</v>
          </cell>
          <cell r="J1495" t="str">
            <v>080</v>
          </cell>
          <cell r="K1495" t="str">
            <v>1</v>
          </cell>
          <cell r="L1495" t="str">
            <v>7</v>
          </cell>
          <cell r="M1495" t="str">
            <v>Y</v>
          </cell>
          <cell r="N1495" t="str">
            <v/>
          </cell>
          <cell r="O1495" t="str">
            <v/>
          </cell>
          <cell r="P1495" t="str">
            <v>4</v>
          </cell>
          <cell r="Q1495" t="str">
            <v>MPHP</v>
          </cell>
          <cell r="R1495" t="str">
            <v>PARA</v>
          </cell>
        </row>
        <row r="1496">
          <cell r="B1496" t="str">
            <v>7001</v>
          </cell>
          <cell r="C1496">
            <v>415</v>
          </cell>
          <cell r="D1496" t="str">
            <v>GENL FACILITY SEC OFFICER</v>
          </cell>
          <cell r="E1496" t="str">
            <v>NON-EXEMPT</v>
          </cell>
          <cell r="F1496" t="str">
            <v>H</v>
          </cell>
          <cell r="G1496">
            <v>0</v>
          </cell>
          <cell r="H1496">
            <v>1111</v>
          </cell>
          <cell r="I1496" t="str">
            <v>0175</v>
          </cell>
          <cell r="J1496" t="str">
            <v>030</v>
          </cell>
          <cell r="K1496" t="str">
            <v>5</v>
          </cell>
          <cell r="L1496" t="str">
            <v>7</v>
          </cell>
          <cell r="M1496" t="str">
            <v>Y</v>
          </cell>
          <cell r="N1496" t="str">
            <v/>
          </cell>
          <cell r="O1496" t="str">
            <v/>
          </cell>
          <cell r="P1496" t="str">
            <v>4</v>
          </cell>
          <cell r="Q1496" t="str">
            <v>MPHP</v>
          </cell>
          <cell r="R1496" t="str">
            <v>PARA</v>
          </cell>
        </row>
        <row r="1497">
          <cell r="B1497" t="str">
            <v>7002</v>
          </cell>
          <cell r="C1497">
            <v>415</v>
          </cell>
          <cell r="D1497" t="str">
            <v>COMPUTER LAB TECHNICIAN</v>
          </cell>
          <cell r="E1497" t="str">
            <v>NON-EXEMPT</v>
          </cell>
          <cell r="F1497" t="str">
            <v>H</v>
          </cell>
          <cell r="G1497">
            <v>0</v>
          </cell>
          <cell r="H1497">
            <v>1111</v>
          </cell>
          <cell r="I1497" t="str">
            <v>0170</v>
          </cell>
          <cell r="J1497" t="str">
            <v>040</v>
          </cell>
          <cell r="K1497" t="str">
            <v>3</v>
          </cell>
          <cell r="L1497" t="str">
            <v>7</v>
          </cell>
          <cell r="M1497" t="str">
            <v>Y</v>
          </cell>
          <cell r="N1497" t="str">
            <v/>
          </cell>
          <cell r="O1497" t="str">
            <v/>
          </cell>
          <cell r="P1497" t="str">
            <v>4</v>
          </cell>
          <cell r="Q1497" t="str">
            <v>MPHP</v>
          </cell>
          <cell r="R1497" t="str">
            <v>PARA</v>
          </cell>
        </row>
        <row r="1498">
          <cell r="B1498" t="str">
            <v>7003</v>
          </cell>
          <cell r="C1498">
            <v>415</v>
          </cell>
          <cell r="D1498" t="str">
            <v>SR. COMPUTER LAB TECH</v>
          </cell>
          <cell r="E1498" t="str">
            <v>NON-EXEMPT</v>
          </cell>
          <cell r="F1498" t="str">
            <v>H</v>
          </cell>
          <cell r="G1498">
            <v>0</v>
          </cell>
          <cell r="H1498">
            <v>1111</v>
          </cell>
          <cell r="I1498" t="str">
            <v>0170</v>
          </cell>
          <cell r="J1498" t="str">
            <v>070</v>
          </cell>
          <cell r="K1498" t="str">
            <v>2</v>
          </cell>
          <cell r="L1498" t="str">
            <v>7</v>
          </cell>
          <cell r="M1498" t="str">
            <v>Y</v>
          </cell>
          <cell r="N1498" t="str">
            <v/>
          </cell>
          <cell r="O1498" t="str">
            <v/>
          </cell>
          <cell r="P1498" t="str">
            <v>4</v>
          </cell>
          <cell r="Q1498" t="str">
            <v>MPHP</v>
          </cell>
          <cell r="R1498" t="str">
            <v>PARA</v>
          </cell>
        </row>
        <row r="1499">
          <cell r="B1499" t="str">
            <v>7004</v>
          </cell>
          <cell r="C1499">
            <v>415</v>
          </cell>
          <cell r="D1499" t="str">
            <v>CHANNEL 22 TECHNICAL ASST</v>
          </cell>
          <cell r="E1499" t="str">
            <v>NON-EXEMPT</v>
          </cell>
          <cell r="F1499" t="str">
            <v>H</v>
          </cell>
          <cell r="G1499">
            <v>0</v>
          </cell>
          <cell r="H1499">
            <v>1111</v>
          </cell>
          <cell r="I1499" t="str">
            <v>0175</v>
          </cell>
          <cell r="J1499" t="str">
            <v>060</v>
          </cell>
          <cell r="K1499" t="str">
            <v>5</v>
          </cell>
          <cell r="L1499" t="str">
            <v>7</v>
          </cell>
          <cell r="M1499" t="str">
            <v>Y</v>
          </cell>
          <cell r="N1499" t="str">
            <v/>
          </cell>
          <cell r="O1499" t="str">
            <v/>
          </cell>
          <cell r="P1499" t="str">
            <v>4</v>
          </cell>
          <cell r="Q1499" t="str">
            <v>MPHP</v>
          </cell>
          <cell r="R1499" t="str">
            <v>PARA</v>
          </cell>
        </row>
        <row r="1500">
          <cell r="B1500" t="str">
            <v>7005</v>
          </cell>
          <cell r="C1500">
            <v>415</v>
          </cell>
          <cell r="D1500" t="str">
            <v>HEALTH TECHNICIAN</v>
          </cell>
          <cell r="E1500" t="str">
            <v>NON-EXEMPT</v>
          </cell>
          <cell r="F1500" t="str">
            <v>H</v>
          </cell>
          <cell r="G1500">
            <v>0</v>
          </cell>
          <cell r="H1500">
            <v>1111</v>
          </cell>
          <cell r="I1500" t="str">
            <v>0175</v>
          </cell>
          <cell r="J1500" t="str">
            <v>030</v>
          </cell>
          <cell r="K1500" t="str">
            <v>5</v>
          </cell>
          <cell r="L1500" t="str">
            <v>7</v>
          </cell>
          <cell r="M1500" t="str">
            <v>Y</v>
          </cell>
          <cell r="N1500" t="str">
            <v/>
          </cell>
          <cell r="O1500" t="str">
            <v/>
          </cell>
          <cell r="P1500" t="str">
            <v>4</v>
          </cell>
          <cell r="Q1500" t="str">
            <v>MPHP</v>
          </cell>
          <cell r="R1500" t="str">
            <v>PARA</v>
          </cell>
        </row>
        <row r="1501">
          <cell r="B1501" t="str">
            <v>7006</v>
          </cell>
          <cell r="C1501">
            <v>415</v>
          </cell>
          <cell r="D1501" t="str">
            <v>OFFICE MACHINE OPERATOR</v>
          </cell>
          <cell r="E1501" t="str">
            <v>NON-EXEMPT</v>
          </cell>
          <cell r="F1501" t="str">
            <v>H</v>
          </cell>
          <cell r="G1501">
            <v>0</v>
          </cell>
          <cell r="H1501">
            <v>1111</v>
          </cell>
          <cell r="I1501" t="str">
            <v>0175</v>
          </cell>
          <cell r="J1501" t="str">
            <v>010</v>
          </cell>
          <cell r="K1501" t="str">
            <v>1</v>
          </cell>
          <cell r="L1501" t="str">
            <v>7</v>
          </cell>
          <cell r="M1501" t="str">
            <v>Y</v>
          </cell>
          <cell r="N1501" t="str">
            <v/>
          </cell>
          <cell r="O1501" t="str">
            <v/>
          </cell>
          <cell r="P1501" t="str">
            <v>4</v>
          </cell>
          <cell r="Q1501" t="str">
            <v>MNNE</v>
          </cell>
          <cell r="R1501" t="str">
            <v>PARA</v>
          </cell>
        </row>
        <row r="1502">
          <cell r="B1502" t="str">
            <v>7007</v>
          </cell>
          <cell r="C1502">
            <v>415</v>
          </cell>
          <cell r="D1502" t="str">
            <v>LIBRARY MEDIA CENTER</v>
          </cell>
          <cell r="E1502" t="str">
            <v>NON-EXEMPT</v>
          </cell>
          <cell r="F1502" t="str">
            <v>H</v>
          </cell>
          <cell r="G1502">
            <v>0</v>
          </cell>
          <cell r="H1502">
            <v>1111</v>
          </cell>
          <cell r="I1502" t="str">
            <v>0170</v>
          </cell>
          <cell r="J1502" t="str">
            <v>030</v>
          </cell>
          <cell r="K1502" t="str">
            <v>3</v>
          </cell>
          <cell r="L1502" t="str">
            <v>7</v>
          </cell>
          <cell r="M1502" t="str">
            <v>Y</v>
          </cell>
          <cell r="N1502" t="str">
            <v/>
          </cell>
          <cell r="O1502" t="str">
            <v/>
          </cell>
          <cell r="P1502" t="str">
            <v>4</v>
          </cell>
          <cell r="Q1502" t="str">
            <v>MPHP</v>
          </cell>
          <cell r="R1502" t="str">
            <v>PARA</v>
          </cell>
        </row>
        <row r="1503">
          <cell r="B1503" t="str">
            <v>7008</v>
          </cell>
          <cell r="C1503">
            <v>415</v>
          </cell>
          <cell r="D1503" t="str">
            <v>SR. LIBRARY MEDIA CENTER</v>
          </cell>
          <cell r="E1503" t="str">
            <v>NON-EXEMPT</v>
          </cell>
          <cell r="F1503" t="str">
            <v>H</v>
          </cell>
          <cell r="G1503">
            <v>0</v>
          </cell>
          <cell r="H1503">
            <v>1111</v>
          </cell>
          <cell r="I1503" t="str">
            <v>0170</v>
          </cell>
          <cell r="J1503" t="str">
            <v>050</v>
          </cell>
          <cell r="K1503" t="str">
            <v>4</v>
          </cell>
          <cell r="L1503" t="str">
            <v>7</v>
          </cell>
          <cell r="M1503" t="str">
            <v>Y</v>
          </cell>
          <cell r="N1503" t="str">
            <v/>
          </cell>
          <cell r="O1503" t="str">
            <v/>
          </cell>
          <cell r="P1503" t="str">
            <v>4</v>
          </cell>
          <cell r="Q1503" t="str">
            <v>MPHP</v>
          </cell>
          <cell r="R1503" t="str">
            <v>PARA</v>
          </cell>
        </row>
        <row r="1504">
          <cell r="B1504" t="str">
            <v>7009</v>
          </cell>
          <cell r="C1504">
            <v>415</v>
          </cell>
          <cell r="D1504" t="str">
            <v>ELA GENERAL ASSIGNMENT</v>
          </cell>
          <cell r="E1504" t="str">
            <v>NON-EXEMPT</v>
          </cell>
          <cell r="F1504" t="str">
            <v>H</v>
          </cell>
          <cell r="G1504">
            <v>0</v>
          </cell>
          <cell r="H1504">
            <v>1111</v>
          </cell>
          <cell r="I1504" t="str">
            <v>0170</v>
          </cell>
          <cell r="J1504" t="str">
            <v>050</v>
          </cell>
          <cell r="K1504" t="str">
            <v>2</v>
          </cell>
          <cell r="L1504" t="str">
            <v>7</v>
          </cell>
          <cell r="M1504" t="str">
            <v>Y</v>
          </cell>
          <cell r="N1504" t="str">
            <v/>
          </cell>
          <cell r="O1504" t="str">
            <v/>
          </cell>
          <cell r="P1504" t="str">
            <v>4</v>
          </cell>
          <cell r="Q1504" t="str">
            <v>MPHP</v>
          </cell>
          <cell r="R1504" t="str">
            <v>PARA</v>
          </cell>
        </row>
        <row r="1505">
          <cell r="B1505" t="str">
            <v>7010</v>
          </cell>
          <cell r="C1505">
            <v>415</v>
          </cell>
          <cell r="D1505" t="str">
            <v>ELA TRANSLATOR/INTERPRETER</v>
          </cell>
          <cell r="E1505" t="str">
            <v>NON-EXEMPT</v>
          </cell>
          <cell r="F1505" t="str">
            <v>H</v>
          </cell>
          <cell r="G1505">
            <v>0</v>
          </cell>
          <cell r="H1505">
            <v>1111</v>
          </cell>
          <cell r="I1505" t="str">
            <v>0175</v>
          </cell>
          <cell r="J1505" t="str">
            <v>060</v>
          </cell>
          <cell r="K1505" t="str">
            <v>5</v>
          </cell>
          <cell r="L1505" t="str">
            <v>7</v>
          </cell>
          <cell r="M1505" t="str">
            <v>Y</v>
          </cell>
          <cell r="N1505" t="str">
            <v/>
          </cell>
          <cell r="O1505" t="str">
            <v/>
          </cell>
          <cell r="P1505" t="str">
            <v>4</v>
          </cell>
          <cell r="Q1505" t="str">
            <v>MPHP</v>
          </cell>
          <cell r="R1505" t="str">
            <v>PARA</v>
          </cell>
        </row>
        <row r="1506">
          <cell r="B1506" t="str">
            <v>7011</v>
          </cell>
          <cell r="C1506">
            <v>415</v>
          </cell>
          <cell r="D1506" t="str">
            <v>ELA CENTRAL OFFICE</v>
          </cell>
          <cell r="E1506" t="str">
            <v>NON-EXEMPT</v>
          </cell>
          <cell r="F1506" t="str">
            <v>H</v>
          </cell>
          <cell r="G1506">
            <v>0</v>
          </cell>
          <cell r="H1506">
            <v>1111</v>
          </cell>
          <cell r="I1506" t="str">
            <v>0175</v>
          </cell>
          <cell r="J1506" t="str">
            <v>040</v>
          </cell>
          <cell r="K1506" t="str">
            <v>5</v>
          </cell>
          <cell r="L1506" t="str">
            <v>7</v>
          </cell>
          <cell r="M1506" t="str">
            <v>Y</v>
          </cell>
          <cell r="N1506" t="str">
            <v/>
          </cell>
          <cell r="O1506" t="str">
            <v/>
          </cell>
          <cell r="P1506" t="str">
            <v>4</v>
          </cell>
          <cell r="Q1506" t="str">
            <v>MNNE</v>
          </cell>
          <cell r="R1506" t="str">
            <v>PARA</v>
          </cell>
        </row>
        <row r="1507">
          <cell r="B1507" t="str">
            <v>7012</v>
          </cell>
          <cell r="C1507">
            <v>415</v>
          </cell>
          <cell r="D1507" t="str">
            <v>LANGUAGE LAB</v>
          </cell>
          <cell r="E1507" t="str">
            <v>NON-EXEMPT</v>
          </cell>
          <cell r="F1507" t="str">
            <v>H</v>
          </cell>
          <cell r="G1507">
            <v>0</v>
          </cell>
          <cell r="H1507">
            <v>1111</v>
          </cell>
          <cell r="I1507" t="str">
            <v>0170</v>
          </cell>
          <cell r="J1507" t="str">
            <v>050</v>
          </cell>
          <cell r="K1507" t="str">
            <v>2</v>
          </cell>
          <cell r="L1507" t="str">
            <v>7</v>
          </cell>
          <cell r="M1507" t="str">
            <v>Y</v>
          </cell>
          <cell r="N1507" t="str">
            <v/>
          </cell>
          <cell r="O1507" t="str">
            <v/>
          </cell>
          <cell r="P1507" t="str">
            <v>4</v>
          </cell>
          <cell r="Q1507" t="str">
            <v>MNNE</v>
          </cell>
          <cell r="R1507" t="str">
            <v>PARA</v>
          </cell>
        </row>
        <row r="1508">
          <cell r="B1508" t="str">
            <v>7013</v>
          </cell>
          <cell r="C1508">
            <v>415</v>
          </cell>
          <cell r="D1508" t="str">
            <v>GENERAL OFFICE</v>
          </cell>
          <cell r="E1508" t="str">
            <v>NON-EXEMPT</v>
          </cell>
          <cell r="F1508" t="str">
            <v>H</v>
          </cell>
          <cell r="G1508">
            <v>0</v>
          </cell>
          <cell r="H1508">
            <v>1111</v>
          </cell>
          <cell r="I1508" t="str">
            <v>0175</v>
          </cell>
          <cell r="J1508" t="str">
            <v>030</v>
          </cell>
          <cell r="K1508" t="str">
            <v>3</v>
          </cell>
          <cell r="L1508" t="str">
            <v>7</v>
          </cell>
          <cell r="M1508" t="str">
            <v>Y</v>
          </cell>
          <cell r="N1508" t="str">
            <v/>
          </cell>
          <cell r="O1508" t="str">
            <v/>
          </cell>
          <cell r="P1508" t="str">
            <v>4</v>
          </cell>
          <cell r="Q1508" t="str">
            <v>MPHP</v>
          </cell>
          <cell r="R1508" t="str">
            <v>PARA</v>
          </cell>
        </row>
        <row r="1509">
          <cell r="B1509" t="str">
            <v>7014</v>
          </cell>
          <cell r="C1509">
            <v>415</v>
          </cell>
          <cell r="D1509" t="str">
            <v>STUDENT MONITOR</v>
          </cell>
          <cell r="E1509" t="str">
            <v>NON-EXEMPT</v>
          </cell>
          <cell r="F1509" t="str">
            <v>H</v>
          </cell>
          <cell r="G1509">
            <v>0</v>
          </cell>
          <cell r="H1509">
            <v>1111</v>
          </cell>
          <cell r="I1509" t="str">
            <v>0175</v>
          </cell>
          <cell r="J1509" t="str">
            <v>010</v>
          </cell>
          <cell r="K1509" t="str">
            <v>1</v>
          </cell>
          <cell r="L1509" t="str">
            <v>7</v>
          </cell>
          <cell r="M1509" t="str">
            <v>Y</v>
          </cell>
          <cell r="N1509" t="str">
            <v/>
          </cell>
          <cell r="O1509" t="str">
            <v/>
          </cell>
          <cell r="P1509" t="str">
            <v>4</v>
          </cell>
          <cell r="Q1509" t="str">
            <v>MPHP</v>
          </cell>
          <cell r="R1509" t="str">
            <v>PARA</v>
          </cell>
        </row>
        <row r="1510">
          <cell r="B1510" t="str">
            <v>7015</v>
          </cell>
          <cell r="C1510">
            <v>415</v>
          </cell>
          <cell r="D1510" t="str">
            <v>OPP SCHOOL, PARAPROFESSIONAL I</v>
          </cell>
          <cell r="E1510" t="str">
            <v>NON-EXEMPT</v>
          </cell>
          <cell r="F1510" t="str">
            <v>H</v>
          </cell>
          <cell r="G1510">
            <v>0</v>
          </cell>
          <cell r="H1510">
            <v>1111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>Y</v>
          </cell>
          <cell r="N1510" t="str">
            <v/>
          </cell>
          <cell r="O1510" t="str">
            <v/>
          </cell>
          <cell r="P1510" t="str">
            <v>4</v>
          </cell>
          <cell r="Q1510" t="str">
            <v>MNNE</v>
          </cell>
          <cell r="R1510" t="str">
            <v>PARA</v>
          </cell>
        </row>
        <row r="1511">
          <cell r="B1511" t="str">
            <v>7016</v>
          </cell>
          <cell r="C1511">
            <v>415</v>
          </cell>
          <cell r="D1511" t="str">
            <v>OPP SCHOOL, PARAPROFESSIONAL V</v>
          </cell>
          <cell r="E1511" t="str">
            <v>NON-EXEMPT</v>
          </cell>
          <cell r="F1511" t="str">
            <v>H</v>
          </cell>
          <cell r="G1511">
            <v>0</v>
          </cell>
          <cell r="H1511">
            <v>1111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>Y</v>
          </cell>
          <cell r="N1511" t="str">
            <v/>
          </cell>
          <cell r="O1511" t="str">
            <v/>
          </cell>
          <cell r="P1511" t="str">
            <v>4</v>
          </cell>
          <cell r="Q1511" t="str">
            <v>MNNE</v>
          </cell>
          <cell r="R1511" t="str">
            <v>PARA</v>
          </cell>
        </row>
        <row r="1512">
          <cell r="B1512" t="str">
            <v>7017</v>
          </cell>
          <cell r="C1512">
            <v>415</v>
          </cell>
          <cell r="D1512" t="str">
            <v>OPP SCHOOL, PARAPROFESSIONAL II</v>
          </cell>
          <cell r="E1512" t="str">
            <v>NON-EXEMPT</v>
          </cell>
          <cell r="F1512" t="str">
            <v>H</v>
          </cell>
          <cell r="G1512">
            <v>0</v>
          </cell>
          <cell r="H1512">
            <v>1111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>Y</v>
          </cell>
          <cell r="N1512" t="str">
            <v/>
          </cell>
          <cell r="O1512" t="str">
            <v/>
          </cell>
          <cell r="P1512" t="str">
            <v>4</v>
          </cell>
          <cell r="Q1512" t="str">
            <v>MNNE</v>
          </cell>
          <cell r="R1512" t="str">
            <v>PARA</v>
          </cell>
        </row>
        <row r="1513">
          <cell r="B1513" t="str">
            <v>7018</v>
          </cell>
          <cell r="C1513">
            <v>415</v>
          </cell>
          <cell r="D1513" t="str">
            <v>OPP SCHOOL, PARAPROFESSIONAL IV</v>
          </cell>
          <cell r="E1513" t="str">
            <v>NON-EXEMPT</v>
          </cell>
          <cell r="F1513" t="str">
            <v>H</v>
          </cell>
          <cell r="G1513">
            <v>0</v>
          </cell>
          <cell r="H1513">
            <v>1111</v>
          </cell>
          <cell r="I1513" t="str">
            <v/>
          </cell>
          <cell r="J1513" t="str">
            <v/>
          </cell>
          <cell r="K1513" t="str">
            <v/>
          </cell>
          <cell r="L1513" t="str">
            <v/>
          </cell>
          <cell r="M1513" t="str">
            <v>Y</v>
          </cell>
          <cell r="N1513" t="str">
            <v/>
          </cell>
          <cell r="O1513" t="str">
            <v/>
          </cell>
          <cell r="P1513" t="str">
            <v>4</v>
          </cell>
          <cell r="Q1513" t="str">
            <v>MNNE</v>
          </cell>
          <cell r="R1513" t="str">
            <v>PARA</v>
          </cell>
        </row>
        <row r="1514">
          <cell r="B1514" t="str">
            <v>7019</v>
          </cell>
          <cell r="C1514">
            <v>415</v>
          </cell>
          <cell r="D1514" t="str">
            <v>OPP SCHOOL, PARAPROFESSIONAL III</v>
          </cell>
          <cell r="E1514" t="str">
            <v>NON-EXEMPT</v>
          </cell>
          <cell r="F1514" t="str">
            <v>H</v>
          </cell>
          <cell r="G1514">
            <v>0</v>
          </cell>
          <cell r="H1514">
            <v>1111</v>
          </cell>
          <cell r="I1514" t="str">
            <v/>
          </cell>
          <cell r="J1514" t="str">
            <v/>
          </cell>
          <cell r="K1514" t="str">
            <v/>
          </cell>
          <cell r="L1514" t="str">
            <v/>
          </cell>
          <cell r="M1514" t="str">
            <v>Y</v>
          </cell>
          <cell r="N1514" t="str">
            <v/>
          </cell>
          <cell r="O1514" t="str">
            <v/>
          </cell>
          <cell r="P1514" t="str">
            <v>4</v>
          </cell>
          <cell r="Q1514" t="str">
            <v>MNNE</v>
          </cell>
          <cell r="R1514" t="str">
            <v>PARA</v>
          </cell>
        </row>
        <row r="1515">
          <cell r="B1515" t="str">
            <v>7020</v>
          </cell>
          <cell r="C1515">
            <v>415</v>
          </cell>
          <cell r="D1515" t="str">
            <v>PARAPROFESSIONAL I</v>
          </cell>
          <cell r="E1515" t="str">
            <v>NON-EXEMPT</v>
          </cell>
          <cell r="F1515" t="str">
            <v>H</v>
          </cell>
          <cell r="G1515">
            <v>0</v>
          </cell>
          <cell r="H1515">
            <v>1111</v>
          </cell>
          <cell r="I1515" t="str">
            <v/>
          </cell>
          <cell r="J1515" t="str">
            <v/>
          </cell>
          <cell r="K1515" t="str">
            <v/>
          </cell>
          <cell r="L1515" t="str">
            <v/>
          </cell>
          <cell r="M1515" t="str">
            <v>Y</v>
          </cell>
          <cell r="N1515" t="str">
            <v/>
          </cell>
          <cell r="O1515" t="str">
            <v/>
          </cell>
          <cell r="P1515" t="str">
            <v>4</v>
          </cell>
          <cell r="Q1515" t="str">
            <v>MNNE</v>
          </cell>
          <cell r="R1515" t="str">
            <v>PARA</v>
          </cell>
        </row>
        <row r="1516">
          <cell r="B1516" t="str">
            <v>7021</v>
          </cell>
          <cell r="C1516">
            <v>415</v>
          </cell>
          <cell r="D1516" t="str">
            <v>PARAPROFESSIONAL II</v>
          </cell>
          <cell r="E1516" t="str">
            <v>NON-EXEMPT</v>
          </cell>
          <cell r="F1516" t="str">
            <v>H</v>
          </cell>
          <cell r="G1516">
            <v>0</v>
          </cell>
          <cell r="H1516">
            <v>1111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>Y</v>
          </cell>
          <cell r="N1516" t="str">
            <v/>
          </cell>
          <cell r="O1516" t="str">
            <v/>
          </cell>
          <cell r="P1516" t="str">
            <v>4</v>
          </cell>
          <cell r="Q1516" t="str">
            <v>MNNE</v>
          </cell>
          <cell r="R1516" t="str">
            <v>PARA</v>
          </cell>
        </row>
        <row r="1517">
          <cell r="B1517" t="str">
            <v>7022</v>
          </cell>
          <cell r="C1517">
            <v>415</v>
          </cell>
          <cell r="D1517" t="str">
            <v>PARAPROFESSIONAL III</v>
          </cell>
          <cell r="E1517" t="str">
            <v>NON-EXEMPT</v>
          </cell>
          <cell r="F1517" t="str">
            <v>H</v>
          </cell>
          <cell r="G1517">
            <v>0</v>
          </cell>
          <cell r="H1517">
            <v>1111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>Y</v>
          </cell>
          <cell r="N1517" t="str">
            <v/>
          </cell>
          <cell r="O1517" t="str">
            <v/>
          </cell>
          <cell r="P1517" t="str">
            <v>4</v>
          </cell>
          <cell r="Q1517" t="str">
            <v>MNNE</v>
          </cell>
          <cell r="R1517" t="str">
            <v>PARA</v>
          </cell>
        </row>
        <row r="1518">
          <cell r="B1518" t="str">
            <v>7023</v>
          </cell>
          <cell r="C1518">
            <v>415</v>
          </cell>
          <cell r="D1518" t="str">
            <v>PARAPROFESSIONAL IV</v>
          </cell>
          <cell r="E1518" t="str">
            <v>NON-EXEMPT</v>
          </cell>
          <cell r="F1518" t="str">
            <v>H</v>
          </cell>
          <cell r="G1518">
            <v>0</v>
          </cell>
          <cell r="H1518">
            <v>1111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>Y</v>
          </cell>
          <cell r="N1518" t="str">
            <v/>
          </cell>
          <cell r="O1518" t="str">
            <v/>
          </cell>
          <cell r="P1518" t="str">
            <v>4</v>
          </cell>
          <cell r="Q1518" t="str">
            <v>MNNE</v>
          </cell>
          <cell r="R1518" t="str">
            <v>PARA</v>
          </cell>
        </row>
        <row r="1519">
          <cell r="B1519" t="str">
            <v>7024</v>
          </cell>
          <cell r="C1519">
            <v>415</v>
          </cell>
          <cell r="D1519" t="str">
            <v>PARAPROFESSIONAL V</v>
          </cell>
          <cell r="E1519" t="str">
            <v>NON-EXEMPT</v>
          </cell>
          <cell r="F1519" t="str">
            <v>H</v>
          </cell>
          <cell r="G1519">
            <v>0</v>
          </cell>
          <cell r="H1519">
            <v>1111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>Y</v>
          </cell>
          <cell r="N1519" t="str">
            <v/>
          </cell>
          <cell r="O1519" t="str">
            <v/>
          </cell>
          <cell r="P1519" t="str">
            <v>4</v>
          </cell>
          <cell r="Q1519" t="str">
            <v>MNNE</v>
          </cell>
          <cell r="R1519" t="str">
            <v>PARA</v>
          </cell>
        </row>
        <row r="1520">
          <cell r="B1520" t="str">
            <v>7025</v>
          </cell>
          <cell r="C1520">
            <v>415</v>
          </cell>
          <cell r="D1520" t="str">
            <v>PARAPROFESSIONAL V</v>
          </cell>
          <cell r="E1520" t="str">
            <v>NON-EXEMPT</v>
          </cell>
          <cell r="F1520" t="str">
            <v>H</v>
          </cell>
          <cell r="G1520">
            <v>0</v>
          </cell>
          <cell r="H1520">
            <v>1111</v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>Y</v>
          </cell>
          <cell r="N1520" t="str">
            <v/>
          </cell>
          <cell r="O1520" t="str">
            <v/>
          </cell>
          <cell r="P1520" t="str">
            <v>4</v>
          </cell>
          <cell r="Q1520" t="str">
            <v>MNNE</v>
          </cell>
          <cell r="R1520" t="str">
            <v>PARA</v>
          </cell>
        </row>
        <row r="1521">
          <cell r="B1521" t="str">
            <v>7026</v>
          </cell>
          <cell r="C1521">
            <v>415</v>
          </cell>
          <cell r="D1521" t="str">
            <v>OCC/PHYSICAL THERAPIST TECH</v>
          </cell>
          <cell r="E1521" t="str">
            <v>NON-EXEMPT</v>
          </cell>
          <cell r="F1521" t="str">
            <v>H</v>
          </cell>
          <cell r="G1521">
            <v>0</v>
          </cell>
          <cell r="H1521">
            <v>1111</v>
          </cell>
          <cell r="I1521" t="str">
            <v>0175</v>
          </cell>
          <cell r="J1521" t="str">
            <v>080</v>
          </cell>
          <cell r="K1521" t="str">
            <v>4</v>
          </cell>
          <cell r="L1521" t="str">
            <v>7</v>
          </cell>
          <cell r="M1521" t="str">
            <v>Y</v>
          </cell>
          <cell r="N1521" t="str">
            <v/>
          </cell>
          <cell r="O1521" t="str">
            <v/>
          </cell>
          <cell r="P1521" t="str">
            <v>4</v>
          </cell>
          <cell r="Q1521" t="str">
            <v>MPHP</v>
          </cell>
          <cell r="R1521" t="str">
            <v>PARA</v>
          </cell>
        </row>
        <row r="1522">
          <cell r="B1522" t="str">
            <v>7027</v>
          </cell>
          <cell r="C1522">
            <v>415</v>
          </cell>
          <cell r="D1522" t="str">
            <v>SPEC ED ASST, ED INTERPT</v>
          </cell>
          <cell r="E1522" t="str">
            <v>NON-EXEMPT</v>
          </cell>
          <cell r="F1522" t="str">
            <v>H</v>
          </cell>
          <cell r="G1522">
            <v>0</v>
          </cell>
          <cell r="H1522">
            <v>1111</v>
          </cell>
          <cell r="I1522" t="str">
            <v>0170</v>
          </cell>
          <cell r="J1522" t="str">
            <v>070</v>
          </cell>
          <cell r="K1522" t="str">
            <v>5</v>
          </cell>
          <cell r="L1522" t="str">
            <v>7</v>
          </cell>
          <cell r="M1522" t="str">
            <v>Y</v>
          </cell>
          <cell r="N1522" t="str">
            <v/>
          </cell>
          <cell r="O1522" t="str">
            <v/>
          </cell>
          <cell r="P1522" t="str">
            <v>4</v>
          </cell>
          <cell r="Q1522" t="str">
            <v>MNNE</v>
          </cell>
          <cell r="R1522" t="str">
            <v>PARA</v>
          </cell>
        </row>
        <row r="1523">
          <cell r="B1523" t="str">
            <v>7028</v>
          </cell>
          <cell r="C1523">
            <v>415</v>
          </cell>
          <cell r="D1523" t="str">
            <v>SPEC ED ASST, BRAILLE INTER</v>
          </cell>
          <cell r="E1523" t="str">
            <v>NON-EXEMPT</v>
          </cell>
          <cell r="F1523" t="str">
            <v>H</v>
          </cell>
          <cell r="G1523">
            <v>0</v>
          </cell>
          <cell r="H1523">
            <v>1111</v>
          </cell>
          <cell r="I1523" t="str">
            <v>0175</v>
          </cell>
          <cell r="J1523" t="str">
            <v>070</v>
          </cell>
          <cell r="K1523" t="str">
            <v>5</v>
          </cell>
          <cell r="L1523" t="str">
            <v>7</v>
          </cell>
          <cell r="M1523" t="str">
            <v>Y</v>
          </cell>
          <cell r="N1523" t="str">
            <v/>
          </cell>
          <cell r="O1523" t="str">
            <v/>
          </cell>
          <cell r="P1523" t="str">
            <v>4</v>
          </cell>
          <cell r="Q1523" t="str">
            <v>MPHP</v>
          </cell>
          <cell r="R1523" t="str">
            <v>PARA</v>
          </cell>
        </row>
        <row r="1524">
          <cell r="B1524" t="str">
            <v>7029</v>
          </cell>
          <cell r="C1524">
            <v>415</v>
          </cell>
          <cell r="D1524" t="str">
            <v>SPEC ED ASST, MILD/MODERATE</v>
          </cell>
          <cell r="E1524" t="str">
            <v>NON-EXEMPT</v>
          </cell>
          <cell r="F1524" t="str">
            <v>H</v>
          </cell>
          <cell r="G1524">
            <v>0</v>
          </cell>
          <cell r="H1524">
            <v>1111</v>
          </cell>
          <cell r="I1524" t="str">
            <v>0170</v>
          </cell>
          <cell r="J1524" t="str">
            <v>050</v>
          </cell>
          <cell r="K1524" t="str">
            <v>2</v>
          </cell>
          <cell r="L1524" t="str">
            <v>7</v>
          </cell>
          <cell r="M1524" t="str">
            <v>Y</v>
          </cell>
          <cell r="N1524" t="str">
            <v/>
          </cell>
          <cell r="O1524" t="str">
            <v/>
          </cell>
          <cell r="P1524" t="str">
            <v>4</v>
          </cell>
          <cell r="Q1524" t="str">
            <v>MPHP</v>
          </cell>
          <cell r="R1524" t="str">
            <v>PARA</v>
          </cell>
        </row>
        <row r="1525">
          <cell r="B1525" t="str">
            <v>7030</v>
          </cell>
          <cell r="C1525">
            <v>415</v>
          </cell>
          <cell r="D1525" t="str">
            <v>SPEC ED ASST, SEVERE/PROFND</v>
          </cell>
          <cell r="E1525" t="str">
            <v>NON-EXEMPT</v>
          </cell>
          <cell r="F1525" t="str">
            <v>H</v>
          </cell>
          <cell r="G1525">
            <v>0</v>
          </cell>
          <cell r="H1525">
            <v>1111</v>
          </cell>
          <cell r="I1525" t="str">
            <v>0170</v>
          </cell>
          <cell r="J1525" t="str">
            <v>070</v>
          </cell>
          <cell r="K1525" t="str">
            <v>1</v>
          </cell>
          <cell r="L1525" t="str">
            <v>7</v>
          </cell>
          <cell r="M1525" t="str">
            <v>Y</v>
          </cell>
          <cell r="N1525" t="str">
            <v/>
          </cell>
          <cell r="O1525" t="str">
            <v/>
          </cell>
          <cell r="P1525" t="str">
            <v>4</v>
          </cell>
          <cell r="Q1525" t="str">
            <v>MPHP</v>
          </cell>
          <cell r="R1525" t="str">
            <v>PARA</v>
          </cell>
        </row>
        <row r="1526">
          <cell r="B1526" t="str">
            <v>7031</v>
          </cell>
          <cell r="C1526">
            <v>415</v>
          </cell>
          <cell r="D1526" t="str">
            <v>SPEC ED ASST, INCLUSION</v>
          </cell>
          <cell r="E1526" t="str">
            <v>NON-EXEMPT</v>
          </cell>
          <cell r="F1526" t="str">
            <v>H</v>
          </cell>
          <cell r="G1526">
            <v>0</v>
          </cell>
          <cell r="H1526">
            <v>1111</v>
          </cell>
          <cell r="I1526" t="str">
            <v>0170</v>
          </cell>
          <cell r="J1526" t="str">
            <v>060</v>
          </cell>
          <cell r="K1526" t="str">
            <v>1</v>
          </cell>
          <cell r="L1526" t="str">
            <v>7</v>
          </cell>
          <cell r="M1526" t="str">
            <v>Y</v>
          </cell>
          <cell r="N1526" t="str">
            <v/>
          </cell>
          <cell r="O1526" t="str">
            <v/>
          </cell>
          <cell r="P1526" t="str">
            <v>4</v>
          </cell>
          <cell r="Q1526" t="str">
            <v>MNNE</v>
          </cell>
          <cell r="R1526" t="str">
            <v>PARA</v>
          </cell>
        </row>
        <row r="1527">
          <cell r="B1527" t="str">
            <v>7032</v>
          </cell>
          <cell r="C1527">
            <v>415</v>
          </cell>
          <cell r="D1527" t="str">
            <v>SEVERE/PROFOUND/COMM ASST</v>
          </cell>
          <cell r="E1527" t="str">
            <v>NON-EXEMPT</v>
          </cell>
          <cell r="F1527" t="str">
            <v>H</v>
          </cell>
          <cell r="G1527">
            <v>0</v>
          </cell>
          <cell r="H1527">
            <v>1111</v>
          </cell>
          <cell r="I1527" t="str">
            <v>0170</v>
          </cell>
          <cell r="J1527" t="str">
            <v>080</v>
          </cell>
          <cell r="K1527" t="str">
            <v>1</v>
          </cell>
          <cell r="L1527" t="str">
            <v>7</v>
          </cell>
          <cell r="M1527" t="str">
            <v>Y</v>
          </cell>
          <cell r="N1527" t="str">
            <v/>
          </cell>
          <cell r="O1527" t="str">
            <v/>
          </cell>
          <cell r="P1527" t="str">
            <v>4</v>
          </cell>
          <cell r="Q1527" t="str">
            <v>MPHP</v>
          </cell>
          <cell r="R1527" t="str">
            <v>PARA</v>
          </cell>
        </row>
        <row r="1528">
          <cell r="B1528" t="str">
            <v>7033</v>
          </cell>
          <cell r="C1528">
            <v>415</v>
          </cell>
          <cell r="D1528" t="str">
            <v>MILD/MODERATE/COMM ASST</v>
          </cell>
          <cell r="E1528" t="str">
            <v>NON-EXEMPT</v>
          </cell>
          <cell r="F1528" t="str">
            <v>H</v>
          </cell>
          <cell r="G1528">
            <v>0</v>
          </cell>
          <cell r="H1528">
            <v>1111</v>
          </cell>
          <cell r="I1528" t="str">
            <v>0170</v>
          </cell>
          <cell r="J1528" t="str">
            <v>060</v>
          </cell>
          <cell r="K1528" t="str">
            <v>2</v>
          </cell>
          <cell r="L1528" t="str">
            <v>7</v>
          </cell>
          <cell r="M1528" t="str">
            <v>Y</v>
          </cell>
          <cell r="N1528" t="str">
            <v/>
          </cell>
          <cell r="O1528" t="str">
            <v/>
          </cell>
          <cell r="P1528" t="str">
            <v>4</v>
          </cell>
          <cell r="Q1528" t="str">
            <v>MPHP</v>
          </cell>
          <cell r="R1528" t="str">
            <v>PARA</v>
          </cell>
        </row>
        <row r="1529">
          <cell r="B1529" t="str">
            <v>7034</v>
          </cell>
          <cell r="C1529">
            <v>415</v>
          </cell>
          <cell r="D1529" t="str">
            <v>SPEC ED ASST, BEHAVIOR MGT</v>
          </cell>
          <cell r="E1529" t="str">
            <v>NON-EXEMPT</v>
          </cell>
          <cell r="F1529" t="str">
            <v>H</v>
          </cell>
          <cell r="G1529">
            <v>0</v>
          </cell>
          <cell r="H1529">
            <v>1111</v>
          </cell>
          <cell r="I1529" t="str">
            <v>0170</v>
          </cell>
          <cell r="J1529" t="str">
            <v>080</v>
          </cell>
          <cell r="K1529" t="str">
            <v>4</v>
          </cell>
          <cell r="L1529" t="str">
            <v>7</v>
          </cell>
          <cell r="M1529" t="str">
            <v>Y</v>
          </cell>
          <cell r="N1529" t="str">
            <v/>
          </cell>
          <cell r="O1529" t="str">
            <v/>
          </cell>
          <cell r="P1529" t="str">
            <v>4</v>
          </cell>
          <cell r="Q1529" t="str">
            <v>MPHP</v>
          </cell>
          <cell r="R1529" t="str">
            <v>PARA</v>
          </cell>
        </row>
        <row r="1530">
          <cell r="B1530" t="str">
            <v>7035</v>
          </cell>
          <cell r="C1530">
            <v>415</v>
          </cell>
          <cell r="D1530" t="str">
            <v>SPEC ED ASST, ADAPTED PE</v>
          </cell>
          <cell r="E1530" t="str">
            <v>NON-EXEMPT</v>
          </cell>
          <cell r="F1530" t="str">
            <v>H</v>
          </cell>
          <cell r="G1530">
            <v>0</v>
          </cell>
          <cell r="H1530">
            <v>1111</v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>Y</v>
          </cell>
          <cell r="N1530" t="str">
            <v/>
          </cell>
          <cell r="O1530" t="str">
            <v/>
          </cell>
          <cell r="P1530" t="str">
            <v>4</v>
          </cell>
          <cell r="Q1530" t="str">
            <v>MNNE</v>
          </cell>
          <cell r="R1530" t="str">
            <v>PARA</v>
          </cell>
        </row>
        <row r="1531">
          <cell r="B1531" t="str">
            <v>7036</v>
          </cell>
          <cell r="C1531">
            <v>415</v>
          </cell>
          <cell r="D1531" t="str">
            <v>SPEC ED ASST, SR ADAPTED PE</v>
          </cell>
          <cell r="E1531" t="str">
            <v>NON-EXEMPT</v>
          </cell>
          <cell r="F1531" t="str">
            <v>H</v>
          </cell>
          <cell r="G1531">
            <v>0</v>
          </cell>
          <cell r="H1531">
            <v>1111</v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>Y</v>
          </cell>
          <cell r="N1531" t="str">
            <v/>
          </cell>
          <cell r="O1531" t="str">
            <v/>
          </cell>
          <cell r="P1531" t="str">
            <v>4</v>
          </cell>
          <cell r="Q1531" t="str">
            <v>MNNE</v>
          </cell>
          <cell r="R1531" t="str">
            <v>PARA</v>
          </cell>
        </row>
        <row r="1532">
          <cell r="B1532" t="str">
            <v>7037</v>
          </cell>
          <cell r="C1532">
            <v>415</v>
          </cell>
          <cell r="D1532" t="str">
            <v>READING &amp; WRITING ASST</v>
          </cell>
          <cell r="E1532" t="str">
            <v>NON-EXEMPT</v>
          </cell>
          <cell r="F1532" t="str">
            <v>H</v>
          </cell>
          <cell r="G1532">
            <v>0</v>
          </cell>
          <cell r="H1532">
            <v>1111</v>
          </cell>
          <cell r="I1532" t="str">
            <v>0170</v>
          </cell>
          <cell r="J1532" t="str">
            <v>040</v>
          </cell>
          <cell r="K1532" t="str">
            <v>5</v>
          </cell>
          <cell r="L1532" t="str">
            <v>7</v>
          </cell>
          <cell r="M1532" t="str">
            <v>Y</v>
          </cell>
          <cell r="N1532" t="str">
            <v/>
          </cell>
          <cell r="O1532" t="str">
            <v/>
          </cell>
          <cell r="P1532" t="str">
            <v>4</v>
          </cell>
          <cell r="Q1532" t="str">
            <v>MPHP</v>
          </cell>
          <cell r="R1532" t="str">
            <v>PARA</v>
          </cell>
        </row>
        <row r="1533">
          <cell r="B1533" t="str">
            <v>7038</v>
          </cell>
          <cell r="C1533">
            <v>415</v>
          </cell>
          <cell r="D1533" t="str">
            <v>ITIR</v>
          </cell>
          <cell r="E1533" t="str">
            <v>NON-EXEMPT</v>
          </cell>
          <cell r="F1533" t="str">
            <v>H</v>
          </cell>
          <cell r="G1533">
            <v>0</v>
          </cell>
          <cell r="H1533">
            <v>1111</v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>Y</v>
          </cell>
          <cell r="N1533" t="str">
            <v/>
          </cell>
          <cell r="O1533" t="str">
            <v/>
          </cell>
          <cell r="P1533" t="str">
            <v>4</v>
          </cell>
          <cell r="Q1533" t="str">
            <v>MNNE</v>
          </cell>
          <cell r="R1533" t="str">
            <v>PARA</v>
          </cell>
        </row>
        <row r="1534">
          <cell r="B1534" t="str">
            <v>7039</v>
          </cell>
          <cell r="C1534">
            <v>415</v>
          </cell>
          <cell r="D1534" t="str">
            <v>FAMILY INVOLVEMENT TECH</v>
          </cell>
          <cell r="E1534" t="str">
            <v>NON-EXEMPT</v>
          </cell>
          <cell r="F1534" t="str">
            <v>H</v>
          </cell>
          <cell r="G1534">
            <v>0</v>
          </cell>
          <cell r="H1534">
            <v>1111</v>
          </cell>
          <cell r="I1534" t="str">
            <v>0170</v>
          </cell>
          <cell r="J1534" t="str">
            <v>050</v>
          </cell>
          <cell r="K1534" t="str">
            <v>5</v>
          </cell>
          <cell r="L1534" t="str">
            <v>7</v>
          </cell>
          <cell r="M1534" t="str">
            <v>Y</v>
          </cell>
          <cell r="N1534" t="str">
            <v/>
          </cell>
          <cell r="O1534" t="str">
            <v/>
          </cell>
          <cell r="P1534" t="str">
            <v>4</v>
          </cell>
          <cell r="Q1534" t="str">
            <v>MNNE</v>
          </cell>
          <cell r="R1534" t="str">
            <v>PARA</v>
          </cell>
        </row>
        <row r="1535">
          <cell r="B1535" t="str">
            <v>7040</v>
          </cell>
          <cell r="C1535">
            <v>415</v>
          </cell>
          <cell r="D1535" t="str">
            <v>PROGRAMS ASST</v>
          </cell>
          <cell r="E1535" t="str">
            <v>NON-EXEMPT</v>
          </cell>
          <cell r="F1535" t="str">
            <v>H</v>
          </cell>
          <cell r="G1535">
            <v>0</v>
          </cell>
          <cell r="H1535">
            <v>1111</v>
          </cell>
          <cell r="I1535" t="str">
            <v>0175</v>
          </cell>
          <cell r="J1535" t="str">
            <v>030</v>
          </cell>
          <cell r="K1535" t="str">
            <v>5</v>
          </cell>
          <cell r="L1535" t="str">
            <v>7</v>
          </cell>
          <cell r="M1535" t="str">
            <v>Y</v>
          </cell>
          <cell r="N1535" t="str">
            <v/>
          </cell>
          <cell r="O1535" t="str">
            <v/>
          </cell>
          <cell r="P1535" t="str">
            <v>4</v>
          </cell>
          <cell r="Q1535" t="str">
            <v>MPHP</v>
          </cell>
          <cell r="R1535" t="str">
            <v>PARA</v>
          </cell>
        </row>
        <row r="1536">
          <cell r="B1536" t="str">
            <v>7041</v>
          </cell>
          <cell r="C1536">
            <v>415</v>
          </cell>
          <cell r="D1536" t="str">
            <v>SOCIAL WORKER ASST</v>
          </cell>
          <cell r="E1536" t="str">
            <v>NON-EXEMPT</v>
          </cell>
          <cell r="F1536" t="str">
            <v>H</v>
          </cell>
          <cell r="G1536">
            <v>0</v>
          </cell>
          <cell r="H1536">
            <v>1111</v>
          </cell>
          <cell r="I1536" t="str">
            <v>0175</v>
          </cell>
          <cell r="J1536" t="str">
            <v>040</v>
          </cell>
          <cell r="K1536" t="str">
            <v>5</v>
          </cell>
          <cell r="L1536" t="str">
            <v>7</v>
          </cell>
          <cell r="M1536" t="str">
            <v>Y</v>
          </cell>
          <cell r="N1536" t="str">
            <v/>
          </cell>
          <cell r="O1536" t="str">
            <v/>
          </cell>
          <cell r="P1536" t="str">
            <v>4</v>
          </cell>
          <cell r="Q1536" t="str">
            <v>MPHP</v>
          </cell>
          <cell r="R1536" t="str">
            <v>PARA</v>
          </cell>
        </row>
        <row r="1537">
          <cell r="B1537" t="str">
            <v>7042</v>
          </cell>
          <cell r="C1537">
            <v>415</v>
          </cell>
          <cell r="D1537" t="str">
            <v>STUDENT ADVISOR'S ASST</v>
          </cell>
          <cell r="E1537" t="str">
            <v>NON-EXEMPT</v>
          </cell>
          <cell r="F1537" t="str">
            <v>H</v>
          </cell>
          <cell r="G1537">
            <v>0</v>
          </cell>
          <cell r="H1537">
            <v>1111</v>
          </cell>
          <cell r="I1537" t="str">
            <v>0175</v>
          </cell>
          <cell r="J1537" t="str">
            <v>040</v>
          </cell>
          <cell r="K1537" t="str">
            <v>5</v>
          </cell>
          <cell r="L1537" t="str">
            <v>7</v>
          </cell>
          <cell r="M1537" t="str">
            <v>Y</v>
          </cell>
          <cell r="N1537" t="str">
            <v/>
          </cell>
          <cell r="O1537" t="str">
            <v/>
          </cell>
          <cell r="P1537" t="str">
            <v>4</v>
          </cell>
          <cell r="Q1537" t="str">
            <v>MPHP</v>
          </cell>
          <cell r="R1537" t="str">
            <v>PARA</v>
          </cell>
        </row>
        <row r="1538">
          <cell r="B1538" t="str">
            <v>7043</v>
          </cell>
          <cell r="C1538">
            <v>415</v>
          </cell>
          <cell r="D1538" t="str">
            <v>PASSROOM</v>
          </cell>
          <cell r="E1538" t="str">
            <v>NON-EXEMPT</v>
          </cell>
          <cell r="F1538" t="str">
            <v>H</v>
          </cell>
          <cell r="G1538">
            <v>0</v>
          </cell>
          <cell r="H1538">
            <v>1111</v>
          </cell>
          <cell r="I1538" t="str">
            <v>0170</v>
          </cell>
          <cell r="J1538" t="str">
            <v>030</v>
          </cell>
          <cell r="K1538" t="str">
            <v>3</v>
          </cell>
          <cell r="L1538" t="str">
            <v>7</v>
          </cell>
          <cell r="M1538" t="str">
            <v>Y</v>
          </cell>
          <cell r="N1538" t="str">
            <v/>
          </cell>
          <cell r="O1538" t="str">
            <v/>
          </cell>
          <cell r="P1538" t="str">
            <v>4</v>
          </cell>
          <cell r="Q1538" t="str">
            <v>MPHP</v>
          </cell>
          <cell r="R1538" t="str">
            <v>PARA</v>
          </cell>
        </row>
        <row r="1539">
          <cell r="B1539" t="str">
            <v>7044</v>
          </cell>
          <cell r="C1539">
            <v>415</v>
          </cell>
          <cell r="D1539" t="str">
            <v>AFTER SCHOOL TUTOR</v>
          </cell>
          <cell r="E1539" t="str">
            <v>NON-EXEMPT</v>
          </cell>
          <cell r="F1539" t="str">
            <v>H</v>
          </cell>
          <cell r="G1539">
            <v>0</v>
          </cell>
          <cell r="H1539">
            <v>1111</v>
          </cell>
          <cell r="I1539" t="str">
            <v>0170</v>
          </cell>
          <cell r="J1539" t="str">
            <v>030</v>
          </cell>
          <cell r="K1539" t="str">
            <v>5</v>
          </cell>
          <cell r="L1539" t="str">
            <v>7</v>
          </cell>
          <cell r="M1539" t="str">
            <v>Y</v>
          </cell>
          <cell r="N1539" t="str">
            <v/>
          </cell>
          <cell r="O1539" t="str">
            <v/>
          </cell>
          <cell r="P1539" t="str">
            <v>4</v>
          </cell>
          <cell r="Q1539" t="str">
            <v>MPHP</v>
          </cell>
          <cell r="R1539" t="str">
            <v>PARA</v>
          </cell>
        </row>
        <row r="1540">
          <cell r="B1540" t="str">
            <v>7045</v>
          </cell>
          <cell r="C1540">
            <v>415</v>
          </cell>
          <cell r="D1540" t="str">
            <v>EARLY CHILDOOD EDUCATION</v>
          </cell>
          <cell r="E1540" t="str">
            <v>NON-EXEMPT</v>
          </cell>
          <cell r="F1540" t="str">
            <v>H</v>
          </cell>
          <cell r="G1540">
            <v>0</v>
          </cell>
          <cell r="H1540">
            <v>1111</v>
          </cell>
          <cell r="I1540" t="str">
            <v>0170</v>
          </cell>
          <cell r="J1540" t="str">
            <v>040</v>
          </cell>
          <cell r="K1540" t="str">
            <v>3</v>
          </cell>
          <cell r="L1540" t="str">
            <v>7</v>
          </cell>
          <cell r="M1540" t="str">
            <v>Y</v>
          </cell>
          <cell r="N1540" t="str">
            <v/>
          </cell>
          <cell r="O1540" t="str">
            <v/>
          </cell>
          <cell r="P1540" t="str">
            <v>4</v>
          </cell>
          <cell r="Q1540" t="str">
            <v>MPHP</v>
          </cell>
          <cell r="R1540" t="str">
            <v>PARA</v>
          </cell>
        </row>
        <row r="1541">
          <cell r="B1541" t="str">
            <v>7046</v>
          </cell>
          <cell r="C1541">
            <v>415</v>
          </cell>
          <cell r="D1541" t="str">
            <v>ELDER CARE TECH</v>
          </cell>
          <cell r="E1541" t="str">
            <v>NON-EXEMPT</v>
          </cell>
          <cell r="F1541" t="str">
            <v>H</v>
          </cell>
          <cell r="G1541">
            <v>0</v>
          </cell>
          <cell r="H1541">
            <v>1111</v>
          </cell>
          <cell r="I1541" t="str">
            <v>0170</v>
          </cell>
          <cell r="J1541" t="str">
            <v>040</v>
          </cell>
          <cell r="K1541" t="str">
            <v>3</v>
          </cell>
          <cell r="L1541" t="str">
            <v>7</v>
          </cell>
          <cell r="M1541" t="str">
            <v>Y</v>
          </cell>
          <cell r="N1541" t="str">
            <v/>
          </cell>
          <cell r="O1541" t="str">
            <v/>
          </cell>
          <cell r="P1541" t="str">
            <v>4</v>
          </cell>
          <cell r="Q1541" t="str">
            <v>MNNE</v>
          </cell>
          <cell r="R1541" t="str">
            <v>PARA</v>
          </cell>
        </row>
        <row r="1542">
          <cell r="B1542" t="str">
            <v>7047</v>
          </cell>
          <cell r="C1542">
            <v>415</v>
          </cell>
          <cell r="D1542" t="str">
            <v>GENERAL ASSIGNMENT</v>
          </cell>
          <cell r="E1542" t="str">
            <v>NON-EXEMPT</v>
          </cell>
          <cell r="F1542" t="str">
            <v>H</v>
          </cell>
          <cell r="G1542">
            <v>0</v>
          </cell>
          <cell r="H1542">
            <v>1111</v>
          </cell>
          <cell r="I1542" t="str">
            <v>0170</v>
          </cell>
          <cell r="J1542" t="str">
            <v>040</v>
          </cell>
          <cell r="K1542" t="str">
            <v>1</v>
          </cell>
          <cell r="L1542" t="str">
            <v>7</v>
          </cell>
          <cell r="M1542" t="str">
            <v>Y</v>
          </cell>
          <cell r="N1542" t="str">
            <v/>
          </cell>
          <cell r="O1542" t="str">
            <v/>
          </cell>
          <cell r="P1542" t="str">
            <v>4</v>
          </cell>
          <cell r="Q1542" t="str">
            <v>MPHP</v>
          </cell>
          <cell r="R1542" t="str">
            <v>PARA</v>
          </cell>
        </row>
        <row r="1543">
          <cell r="B1543" t="str">
            <v>7048</v>
          </cell>
          <cell r="C1543">
            <v>415</v>
          </cell>
          <cell r="D1543" t="str">
            <v>TUTOR PARAPROFESSIONAL</v>
          </cell>
          <cell r="E1543" t="str">
            <v>NON-EXEMPT</v>
          </cell>
          <cell r="F1543" t="str">
            <v>H</v>
          </cell>
          <cell r="G1543">
            <v>0</v>
          </cell>
          <cell r="H1543">
            <v>1111</v>
          </cell>
          <cell r="I1543" t="str">
            <v>0170</v>
          </cell>
          <cell r="J1543" t="str">
            <v>040</v>
          </cell>
          <cell r="K1543" t="str">
            <v>5</v>
          </cell>
          <cell r="L1543" t="str">
            <v>7</v>
          </cell>
          <cell r="M1543" t="str">
            <v>Y</v>
          </cell>
          <cell r="N1543" t="str">
            <v/>
          </cell>
          <cell r="O1543" t="str">
            <v/>
          </cell>
          <cell r="P1543" t="str">
            <v>4</v>
          </cell>
          <cell r="Q1543" t="str">
            <v>MPHP</v>
          </cell>
          <cell r="R1543" t="str">
            <v>PARA</v>
          </cell>
        </row>
        <row r="1544">
          <cell r="B1544" t="str">
            <v>7049</v>
          </cell>
          <cell r="C1544">
            <v>415</v>
          </cell>
          <cell r="D1544" t="str">
            <v>GIFT&amp;TALENTED, GENERAL ASSG</v>
          </cell>
          <cell r="E1544" t="str">
            <v>NON-EXEMPT</v>
          </cell>
          <cell r="F1544" t="str">
            <v>H</v>
          </cell>
          <cell r="G1544">
            <v>0</v>
          </cell>
          <cell r="H1544">
            <v>1111</v>
          </cell>
          <cell r="I1544" t="str">
            <v>0170</v>
          </cell>
          <cell r="J1544" t="str">
            <v>040</v>
          </cell>
          <cell r="K1544" t="str">
            <v>1</v>
          </cell>
          <cell r="L1544" t="str">
            <v>7</v>
          </cell>
          <cell r="M1544" t="str">
            <v>Y</v>
          </cell>
          <cell r="N1544" t="str">
            <v/>
          </cell>
          <cell r="O1544" t="str">
            <v/>
          </cell>
          <cell r="P1544" t="str">
            <v>4</v>
          </cell>
          <cell r="Q1544" t="str">
            <v>MPHP</v>
          </cell>
          <cell r="R1544" t="str">
            <v>PARA</v>
          </cell>
        </row>
        <row r="1545">
          <cell r="B1545" t="str">
            <v>7050</v>
          </cell>
          <cell r="C1545">
            <v>415</v>
          </cell>
          <cell r="D1545" t="str">
            <v>INDIAN FOCUS PARA</v>
          </cell>
          <cell r="E1545" t="str">
            <v>NON-EXEMPT</v>
          </cell>
          <cell r="F1545" t="str">
            <v>H</v>
          </cell>
          <cell r="G1545">
            <v>0</v>
          </cell>
          <cell r="H1545">
            <v>1111</v>
          </cell>
          <cell r="I1545" t="str">
            <v>0170</v>
          </cell>
          <cell r="J1545" t="str">
            <v>040</v>
          </cell>
          <cell r="K1545" t="str">
            <v>3</v>
          </cell>
          <cell r="L1545" t="str">
            <v>7</v>
          </cell>
          <cell r="M1545" t="str">
            <v>Y</v>
          </cell>
          <cell r="N1545" t="str">
            <v/>
          </cell>
          <cell r="O1545" t="str">
            <v/>
          </cell>
          <cell r="P1545" t="str">
            <v>4</v>
          </cell>
          <cell r="Q1545" t="str">
            <v>MPHP</v>
          </cell>
          <cell r="R1545" t="str">
            <v>PARA</v>
          </cell>
        </row>
        <row r="1546">
          <cell r="B1546" t="str">
            <v>7051</v>
          </cell>
          <cell r="C1546">
            <v>415</v>
          </cell>
          <cell r="D1546" t="str">
            <v>SPECIAL NEEDS, BUS ASST</v>
          </cell>
          <cell r="E1546" t="str">
            <v>NON-EXEMPT</v>
          </cell>
          <cell r="F1546" t="str">
            <v>H</v>
          </cell>
          <cell r="G1546">
            <v>0</v>
          </cell>
          <cell r="H1546">
            <v>1111</v>
          </cell>
          <cell r="I1546" t="str">
            <v>0175</v>
          </cell>
          <cell r="J1546" t="str">
            <v>040</v>
          </cell>
          <cell r="K1546" t="str">
            <v>1</v>
          </cell>
          <cell r="L1546" t="str">
            <v>7</v>
          </cell>
          <cell r="M1546" t="str">
            <v>Y</v>
          </cell>
          <cell r="N1546" t="str">
            <v/>
          </cell>
          <cell r="O1546" t="str">
            <v/>
          </cell>
          <cell r="P1546" t="str">
            <v>3</v>
          </cell>
          <cell r="Q1546" t="str">
            <v>SMHP</v>
          </cell>
          <cell r="R1546" t="str">
            <v>PARA</v>
          </cell>
        </row>
        <row r="1547">
          <cell r="B1547" t="str">
            <v>7052</v>
          </cell>
          <cell r="C1547">
            <v>415</v>
          </cell>
          <cell r="D1547" t="str">
            <v>LIFE GUARD</v>
          </cell>
          <cell r="E1547" t="str">
            <v>NON-EXEMPT</v>
          </cell>
          <cell r="F1547" t="str">
            <v>H</v>
          </cell>
          <cell r="G1547">
            <v>0</v>
          </cell>
          <cell r="H1547">
            <v>1111</v>
          </cell>
          <cell r="I1547" t="str">
            <v>0170</v>
          </cell>
          <cell r="J1547" t="str">
            <v>020</v>
          </cell>
          <cell r="K1547" t="str">
            <v>1</v>
          </cell>
          <cell r="L1547" t="str">
            <v>7</v>
          </cell>
          <cell r="M1547" t="str">
            <v>Y</v>
          </cell>
          <cell r="N1547" t="str">
            <v/>
          </cell>
          <cell r="O1547" t="str">
            <v/>
          </cell>
          <cell r="P1547" t="str">
            <v>4</v>
          </cell>
          <cell r="Q1547" t="str">
            <v>MNNE</v>
          </cell>
          <cell r="R1547" t="str">
            <v>PARA</v>
          </cell>
        </row>
        <row r="1548">
          <cell r="B1548" t="str">
            <v>7053</v>
          </cell>
          <cell r="C1548">
            <v>415</v>
          </cell>
          <cell r="D1548" t="str">
            <v>UROG CAREER RESOURCE</v>
          </cell>
          <cell r="E1548" t="str">
            <v>NON-EXEMPT</v>
          </cell>
          <cell r="F1548" t="str">
            <v>H</v>
          </cell>
          <cell r="G1548">
            <v>0</v>
          </cell>
          <cell r="H1548">
            <v>1111</v>
          </cell>
          <cell r="I1548" t="str">
            <v>0170</v>
          </cell>
          <cell r="J1548" t="str">
            <v>050</v>
          </cell>
          <cell r="K1548" t="str">
            <v>5</v>
          </cell>
          <cell r="L1548" t="str">
            <v>7</v>
          </cell>
          <cell r="M1548" t="str">
            <v>Y</v>
          </cell>
          <cell r="N1548" t="str">
            <v/>
          </cell>
          <cell r="O1548" t="str">
            <v/>
          </cell>
          <cell r="P1548" t="str">
            <v>4</v>
          </cell>
          <cell r="Q1548" t="str">
            <v>MNNE</v>
          </cell>
          <cell r="R1548" t="str">
            <v>PARA</v>
          </cell>
        </row>
        <row r="1549">
          <cell r="B1549" t="str">
            <v>7054</v>
          </cell>
          <cell r="C1549">
            <v>415</v>
          </cell>
          <cell r="D1549" t="str">
            <v>SCHOOL-TO-CAREER</v>
          </cell>
          <cell r="E1549" t="str">
            <v>NON-EXEMPT</v>
          </cell>
          <cell r="F1549" t="str">
            <v>H</v>
          </cell>
          <cell r="G1549">
            <v>0</v>
          </cell>
          <cell r="H1549">
            <v>1111</v>
          </cell>
          <cell r="I1549" t="str">
            <v>0170</v>
          </cell>
          <cell r="J1549" t="str">
            <v>050</v>
          </cell>
          <cell r="K1549" t="str">
            <v>5</v>
          </cell>
          <cell r="L1549" t="str">
            <v>7</v>
          </cell>
          <cell r="M1549" t="str">
            <v>Y</v>
          </cell>
          <cell r="N1549" t="str">
            <v/>
          </cell>
          <cell r="O1549" t="str">
            <v/>
          </cell>
          <cell r="P1549" t="str">
            <v>4</v>
          </cell>
          <cell r="Q1549" t="str">
            <v>MNNE</v>
          </cell>
          <cell r="R1549" t="str">
            <v>PARA</v>
          </cell>
        </row>
        <row r="1550">
          <cell r="B1550" t="str">
            <v>7055</v>
          </cell>
          <cell r="C1550">
            <v>415</v>
          </cell>
          <cell r="D1550" t="str">
            <v>CAREER RESOURCES/STAFF DEV</v>
          </cell>
          <cell r="E1550" t="str">
            <v>NON-EXEMPT</v>
          </cell>
          <cell r="F1550" t="str">
            <v>H</v>
          </cell>
          <cell r="G1550">
            <v>0</v>
          </cell>
          <cell r="H1550">
            <v>1111</v>
          </cell>
          <cell r="I1550" t="str">
            <v>0170</v>
          </cell>
          <cell r="J1550" t="str">
            <v>050</v>
          </cell>
          <cell r="K1550" t="str">
            <v>5</v>
          </cell>
          <cell r="L1550" t="str">
            <v>7</v>
          </cell>
          <cell r="M1550" t="str">
            <v>Y</v>
          </cell>
          <cell r="N1550" t="str">
            <v/>
          </cell>
          <cell r="O1550" t="str">
            <v/>
          </cell>
          <cell r="P1550" t="str">
            <v>4</v>
          </cell>
          <cell r="Q1550" t="str">
            <v>MNNE</v>
          </cell>
          <cell r="R1550" t="str">
            <v>PARA</v>
          </cell>
        </row>
        <row r="1551">
          <cell r="B1551" t="str">
            <v>7056</v>
          </cell>
          <cell r="C1551">
            <v>415</v>
          </cell>
          <cell r="D1551" t="str">
            <v>TECH PREP RESOURCE</v>
          </cell>
          <cell r="E1551" t="str">
            <v>NON-EXEMPT</v>
          </cell>
          <cell r="F1551" t="str">
            <v>H</v>
          </cell>
          <cell r="G1551">
            <v>0</v>
          </cell>
          <cell r="H1551">
            <v>1111</v>
          </cell>
          <cell r="I1551" t="str">
            <v>0170</v>
          </cell>
          <cell r="J1551" t="str">
            <v>080</v>
          </cell>
          <cell r="K1551" t="str">
            <v>4</v>
          </cell>
          <cell r="L1551" t="str">
            <v>7</v>
          </cell>
          <cell r="M1551" t="str">
            <v>Y</v>
          </cell>
          <cell r="N1551" t="str">
            <v/>
          </cell>
          <cell r="O1551" t="str">
            <v/>
          </cell>
          <cell r="P1551" t="str">
            <v>4</v>
          </cell>
          <cell r="Q1551" t="str">
            <v>MPHP</v>
          </cell>
          <cell r="R1551" t="str">
            <v>PARA</v>
          </cell>
        </row>
        <row r="1552">
          <cell r="B1552" t="str">
            <v>7057</v>
          </cell>
          <cell r="C1552">
            <v>415</v>
          </cell>
          <cell r="D1552" t="str">
            <v>FAMILY SERVICE WORKER</v>
          </cell>
          <cell r="E1552" t="str">
            <v>NON-EXEMPT</v>
          </cell>
          <cell r="F1552" t="str">
            <v>H</v>
          </cell>
          <cell r="G1552">
            <v>0</v>
          </cell>
          <cell r="H1552">
            <v>1111</v>
          </cell>
          <cell r="I1552" t="str">
            <v>0170</v>
          </cell>
          <cell r="J1552" t="str">
            <v>060</v>
          </cell>
          <cell r="K1552" t="str">
            <v>3</v>
          </cell>
          <cell r="L1552" t="str">
            <v>7</v>
          </cell>
          <cell r="M1552" t="str">
            <v>Y</v>
          </cell>
          <cell r="N1552" t="str">
            <v/>
          </cell>
          <cell r="O1552" t="str">
            <v/>
          </cell>
          <cell r="P1552" t="str">
            <v>4</v>
          </cell>
          <cell r="Q1552" t="str">
            <v>MNNE</v>
          </cell>
          <cell r="R1552" t="str">
            <v>PARA</v>
          </cell>
        </row>
        <row r="1553">
          <cell r="B1553" t="str">
            <v>7058</v>
          </cell>
          <cell r="C1553">
            <v>415</v>
          </cell>
          <cell r="D1553" t="str">
            <v>TRUANCY PROGRAM TRANSITION</v>
          </cell>
          <cell r="E1553" t="str">
            <v>NON-EXEMPT</v>
          </cell>
          <cell r="F1553" t="str">
            <v>H</v>
          </cell>
          <cell r="G1553">
            <v>0</v>
          </cell>
          <cell r="H1553">
            <v>1111</v>
          </cell>
          <cell r="I1553" t="str">
            <v>0170</v>
          </cell>
          <cell r="J1553" t="str">
            <v>050</v>
          </cell>
          <cell r="K1553" t="str">
            <v>4</v>
          </cell>
          <cell r="L1553" t="str">
            <v>7</v>
          </cell>
          <cell r="M1553" t="str">
            <v>Y</v>
          </cell>
          <cell r="N1553" t="str">
            <v/>
          </cell>
          <cell r="O1553" t="str">
            <v/>
          </cell>
          <cell r="P1553" t="str">
            <v>4</v>
          </cell>
          <cell r="Q1553" t="str">
            <v>MPHP</v>
          </cell>
          <cell r="R1553" t="str">
            <v>PARA</v>
          </cell>
        </row>
        <row r="1554">
          <cell r="B1554" t="str">
            <v>7059</v>
          </cell>
          <cell r="C1554">
            <v>415</v>
          </cell>
          <cell r="D1554" t="str">
            <v>KINDER INTERV (KIP) ASST</v>
          </cell>
          <cell r="E1554" t="str">
            <v>NON-EXEMPT</v>
          </cell>
          <cell r="F1554" t="str">
            <v>H</v>
          </cell>
          <cell r="G1554">
            <v>0</v>
          </cell>
          <cell r="H1554">
            <v>1111</v>
          </cell>
          <cell r="I1554" t="str">
            <v>0170</v>
          </cell>
          <cell r="J1554" t="str">
            <v>040</v>
          </cell>
          <cell r="K1554" t="str">
            <v>5</v>
          </cell>
          <cell r="L1554" t="str">
            <v>7</v>
          </cell>
          <cell r="M1554" t="str">
            <v>Y</v>
          </cell>
          <cell r="N1554" t="str">
            <v/>
          </cell>
          <cell r="O1554" t="str">
            <v/>
          </cell>
          <cell r="P1554" t="str">
            <v>4</v>
          </cell>
          <cell r="Q1554" t="str">
            <v>MNNE</v>
          </cell>
          <cell r="R1554" t="str">
            <v>PARA</v>
          </cell>
        </row>
        <row r="1555">
          <cell r="B1555" t="str">
            <v>7060</v>
          </cell>
          <cell r="C1555">
            <v>415</v>
          </cell>
          <cell r="D1555" t="str">
            <v>EXTENDED DAY KINDER ASST</v>
          </cell>
          <cell r="E1555" t="str">
            <v>NON-EXEMPT</v>
          </cell>
          <cell r="F1555" t="str">
            <v>H</v>
          </cell>
          <cell r="G1555">
            <v>0</v>
          </cell>
          <cell r="H1555">
            <v>1111</v>
          </cell>
          <cell r="I1555" t="str">
            <v>0170</v>
          </cell>
          <cell r="J1555" t="str">
            <v>040</v>
          </cell>
          <cell r="K1555" t="str">
            <v>3</v>
          </cell>
          <cell r="L1555" t="str">
            <v>7</v>
          </cell>
          <cell r="M1555" t="str">
            <v>Y</v>
          </cell>
          <cell r="N1555" t="str">
            <v/>
          </cell>
          <cell r="O1555" t="str">
            <v/>
          </cell>
          <cell r="P1555" t="str">
            <v>4</v>
          </cell>
          <cell r="Q1555" t="str">
            <v>MPHP</v>
          </cell>
          <cell r="R1555" t="str">
            <v>PARA</v>
          </cell>
        </row>
        <row r="1556">
          <cell r="B1556" t="str">
            <v>7061</v>
          </cell>
          <cell r="C1556">
            <v>415</v>
          </cell>
          <cell r="D1556" t="str">
            <v>ACADEMIC SKILLS CENTER PARA</v>
          </cell>
          <cell r="E1556" t="str">
            <v>NON-EXEMPT</v>
          </cell>
          <cell r="F1556" t="str">
            <v>H</v>
          </cell>
          <cell r="G1556">
            <v>0</v>
          </cell>
          <cell r="H1556">
            <v>1111</v>
          </cell>
          <cell r="I1556" t="str">
            <v>0170</v>
          </cell>
          <cell r="J1556" t="str">
            <v>040</v>
          </cell>
          <cell r="K1556" t="str">
            <v>5</v>
          </cell>
          <cell r="L1556" t="str">
            <v>7</v>
          </cell>
          <cell r="M1556" t="str">
            <v>Y</v>
          </cell>
          <cell r="N1556" t="str">
            <v/>
          </cell>
          <cell r="O1556" t="str">
            <v/>
          </cell>
          <cell r="P1556" t="str">
            <v>4</v>
          </cell>
          <cell r="Q1556" t="str">
            <v>MNNE</v>
          </cell>
          <cell r="R1556" t="str">
            <v>PARA</v>
          </cell>
        </row>
        <row r="1557">
          <cell r="B1557" t="str">
            <v>7062</v>
          </cell>
          <cell r="C1557">
            <v>415</v>
          </cell>
          <cell r="D1557" t="str">
            <v>TITLE I ELEMENTARY PARA</v>
          </cell>
          <cell r="E1557" t="str">
            <v>NON-EXEMPT</v>
          </cell>
          <cell r="F1557" t="str">
            <v>H</v>
          </cell>
          <cell r="G1557">
            <v>0</v>
          </cell>
          <cell r="H1557">
            <v>1111</v>
          </cell>
          <cell r="I1557" t="str">
            <v>0170</v>
          </cell>
          <cell r="J1557" t="str">
            <v>040</v>
          </cell>
          <cell r="K1557" t="str">
            <v>4</v>
          </cell>
          <cell r="L1557" t="str">
            <v>7</v>
          </cell>
          <cell r="M1557" t="str">
            <v>Y</v>
          </cell>
          <cell r="N1557" t="str">
            <v/>
          </cell>
          <cell r="O1557" t="str">
            <v/>
          </cell>
          <cell r="P1557" t="str">
            <v>4</v>
          </cell>
          <cell r="Q1557" t="str">
            <v>MPHP</v>
          </cell>
          <cell r="R1557" t="str">
            <v>PARA</v>
          </cell>
        </row>
        <row r="1558">
          <cell r="B1558" t="str">
            <v>7063</v>
          </cell>
          <cell r="C1558">
            <v>415</v>
          </cell>
          <cell r="D1558" t="str">
            <v>PRIVATE SCHL/INST-GNRL ASSG</v>
          </cell>
          <cell r="E1558" t="str">
            <v>NON-EXEMPT</v>
          </cell>
          <cell r="F1558" t="str">
            <v>H</v>
          </cell>
          <cell r="G1558">
            <v>0</v>
          </cell>
          <cell r="H1558">
            <v>1111</v>
          </cell>
          <cell r="I1558" t="str">
            <v>0170</v>
          </cell>
          <cell r="J1558" t="str">
            <v>040</v>
          </cell>
          <cell r="K1558" t="str">
            <v>1</v>
          </cell>
          <cell r="L1558" t="str">
            <v>7</v>
          </cell>
          <cell r="M1558" t="str">
            <v>Y</v>
          </cell>
          <cell r="N1558" t="str">
            <v/>
          </cell>
          <cell r="O1558" t="str">
            <v/>
          </cell>
          <cell r="P1558" t="str">
            <v>4</v>
          </cell>
          <cell r="Q1558" t="str">
            <v>MNNE</v>
          </cell>
          <cell r="R1558" t="str">
            <v>PARA</v>
          </cell>
        </row>
        <row r="1559">
          <cell r="B1559" t="str">
            <v>7064</v>
          </cell>
          <cell r="C1559">
            <v>415</v>
          </cell>
          <cell r="D1559" t="str">
            <v>BRONCO ACADEMY ASST</v>
          </cell>
          <cell r="E1559" t="str">
            <v>NON-EXEMPT</v>
          </cell>
          <cell r="F1559" t="str">
            <v>H</v>
          </cell>
          <cell r="G1559">
            <v>0</v>
          </cell>
          <cell r="H1559">
            <v>1111</v>
          </cell>
          <cell r="I1559" t="str">
            <v>0170</v>
          </cell>
          <cell r="J1559" t="str">
            <v>070</v>
          </cell>
          <cell r="K1559" t="str">
            <v>5</v>
          </cell>
          <cell r="L1559" t="str">
            <v>7</v>
          </cell>
          <cell r="M1559" t="str">
            <v>Y</v>
          </cell>
          <cell r="N1559" t="str">
            <v/>
          </cell>
          <cell r="O1559" t="str">
            <v/>
          </cell>
          <cell r="P1559" t="str">
            <v>4</v>
          </cell>
          <cell r="Q1559" t="str">
            <v>MNNE</v>
          </cell>
          <cell r="R1559" t="str">
            <v>PARA</v>
          </cell>
        </row>
        <row r="1560">
          <cell r="B1560" t="str">
            <v>7065</v>
          </cell>
          <cell r="C1560">
            <v>415</v>
          </cell>
          <cell r="D1560" t="str">
            <v>LINDAMOOD-BELL CLINICIAN</v>
          </cell>
          <cell r="E1560" t="str">
            <v>NON-EXEMPT</v>
          </cell>
          <cell r="F1560" t="str">
            <v>H</v>
          </cell>
          <cell r="G1560">
            <v>0</v>
          </cell>
          <cell r="H1560">
            <v>1111</v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>Y</v>
          </cell>
          <cell r="N1560" t="str">
            <v/>
          </cell>
          <cell r="O1560" t="str">
            <v/>
          </cell>
          <cell r="P1560" t="str">
            <v>4</v>
          </cell>
          <cell r="Q1560" t="str">
            <v>MNNE</v>
          </cell>
          <cell r="R1560" t="str">
            <v>PARA</v>
          </cell>
        </row>
        <row r="1561">
          <cell r="B1561" t="str">
            <v>7066</v>
          </cell>
          <cell r="C1561">
            <v>415</v>
          </cell>
          <cell r="D1561" t="str">
            <v>SR TOOLROOM</v>
          </cell>
          <cell r="E1561" t="str">
            <v>NON-EXEMPT</v>
          </cell>
          <cell r="F1561" t="str">
            <v>H</v>
          </cell>
          <cell r="G1561">
            <v>0</v>
          </cell>
          <cell r="H1561">
            <v>1111</v>
          </cell>
          <cell r="I1561" t="str">
            <v>0175</v>
          </cell>
          <cell r="J1561" t="str">
            <v>070</v>
          </cell>
          <cell r="K1561" t="str">
            <v>5</v>
          </cell>
          <cell r="L1561" t="str">
            <v>7</v>
          </cell>
          <cell r="M1561" t="str">
            <v>Y</v>
          </cell>
          <cell r="N1561" t="str">
            <v/>
          </cell>
          <cell r="O1561" t="str">
            <v/>
          </cell>
          <cell r="P1561" t="str">
            <v>4</v>
          </cell>
          <cell r="Q1561" t="str">
            <v>MPHP</v>
          </cell>
          <cell r="R1561" t="str">
            <v>PARA</v>
          </cell>
        </row>
        <row r="1562">
          <cell r="B1562" t="str">
            <v>7067</v>
          </cell>
          <cell r="C1562">
            <v>415</v>
          </cell>
          <cell r="D1562" t="str">
            <v>TOOLROOM</v>
          </cell>
          <cell r="E1562" t="str">
            <v>NON-EXEMPT</v>
          </cell>
          <cell r="F1562" t="str">
            <v>H</v>
          </cell>
          <cell r="G1562">
            <v>0</v>
          </cell>
          <cell r="H1562">
            <v>1111</v>
          </cell>
          <cell r="I1562" t="str">
            <v>0175</v>
          </cell>
          <cell r="J1562" t="str">
            <v>050</v>
          </cell>
          <cell r="K1562" t="str">
            <v>4</v>
          </cell>
          <cell r="L1562" t="str">
            <v>7</v>
          </cell>
          <cell r="M1562" t="str">
            <v>Y</v>
          </cell>
          <cell r="N1562" t="str">
            <v/>
          </cell>
          <cell r="O1562" t="str">
            <v/>
          </cell>
          <cell r="P1562" t="str">
            <v>4</v>
          </cell>
          <cell r="Q1562" t="str">
            <v>MPHP</v>
          </cell>
          <cell r="R1562" t="str">
            <v>PARA</v>
          </cell>
        </row>
        <row r="1563">
          <cell r="B1563" t="str">
            <v>7068</v>
          </cell>
          <cell r="C1563">
            <v>415</v>
          </cell>
          <cell r="D1563" t="str">
            <v>PRE-SCHOOL AIDE</v>
          </cell>
          <cell r="E1563" t="str">
            <v>NON-EXEMPT</v>
          </cell>
          <cell r="F1563" t="str">
            <v>H</v>
          </cell>
          <cell r="G1563">
            <v>0</v>
          </cell>
          <cell r="H1563">
            <v>1111</v>
          </cell>
          <cell r="I1563" t="str">
            <v>0175</v>
          </cell>
          <cell r="J1563" t="str">
            <v>040</v>
          </cell>
          <cell r="K1563" t="str">
            <v>1</v>
          </cell>
          <cell r="L1563" t="str">
            <v>7</v>
          </cell>
          <cell r="M1563" t="str">
            <v>Y</v>
          </cell>
          <cell r="N1563" t="str">
            <v/>
          </cell>
          <cell r="O1563" t="str">
            <v/>
          </cell>
          <cell r="P1563" t="str">
            <v>4</v>
          </cell>
          <cell r="Q1563" t="str">
            <v>MPHP</v>
          </cell>
          <cell r="R1563" t="str">
            <v>PARA</v>
          </cell>
        </row>
        <row r="1564">
          <cell r="B1564" t="str">
            <v>7069</v>
          </cell>
          <cell r="C1564">
            <v>415</v>
          </cell>
          <cell r="D1564" t="str">
            <v>TEST ADMINISTRATOR</v>
          </cell>
          <cell r="E1564" t="str">
            <v>NON-EXEMPT</v>
          </cell>
          <cell r="F1564" t="str">
            <v>H</v>
          </cell>
          <cell r="G1564">
            <v>0</v>
          </cell>
          <cell r="H1564">
            <v>1111</v>
          </cell>
          <cell r="I1564" t="str">
            <v>0175</v>
          </cell>
          <cell r="J1564" t="str">
            <v>080</v>
          </cell>
          <cell r="K1564" t="str">
            <v>5</v>
          </cell>
          <cell r="L1564" t="str">
            <v>7</v>
          </cell>
          <cell r="M1564" t="str">
            <v>Y</v>
          </cell>
          <cell r="N1564" t="str">
            <v/>
          </cell>
          <cell r="O1564" t="str">
            <v/>
          </cell>
          <cell r="P1564" t="str">
            <v>4</v>
          </cell>
          <cell r="Q1564" t="str">
            <v>MPHP</v>
          </cell>
          <cell r="R1564" t="str">
            <v>PARA</v>
          </cell>
        </row>
        <row r="1565">
          <cell r="B1565" t="str">
            <v>7070</v>
          </cell>
          <cell r="C1565">
            <v>415</v>
          </cell>
          <cell r="D1565" t="str">
            <v>TEST ADMIN ASST</v>
          </cell>
          <cell r="E1565" t="str">
            <v>NON-EXEMPT</v>
          </cell>
          <cell r="F1565" t="str">
            <v>H</v>
          </cell>
          <cell r="G1565">
            <v>0</v>
          </cell>
          <cell r="H1565">
            <v>1111</v>
          </cell>
          <cell r="I1565" t="str">
            <v>0175</v>
          </cell>
          <cell r="J1565" t="str">
            <v>070</v>
          </cell>
          <cell r="K1565" t="str">
            <v>5</v>
          </cell>
          <cell r="L1565" t="str">
            <v>7</v>
          </cell>
          <cell r="M1565" t="str">
            <v>Y</v>
          </cell>
          <cell r="N1565" t="str">
            <v/>
          </cell>
          <cell r="O1565" t="str">
            <v/>
          </cell>
          <cell r="P1565" t="str">
            <v>4</v>
          </cell>
          <cell r="Q1565" t="str">
            <v>MPHP</v>
          </cell>
          <cell r="R1565" t="str">
            <v>PARA</v>
          </cell>
        </row>
        <row r="1566">
          <cell r="B1566" t="str">
            <v>7071</v>
          </cell>
          <cell r="C1566">
            <v>415</v>
          </cell>
          <cell r="D1566" t="str">
            <v>DATA ENTRY CLERK</v>
          </cell>
          <cell r="E1566" t="str">
            <v>NON-EXEMPT</v>
          </cell>
          <cell r="F1566" t="str">
            <v>H</v>
          </cell>
          <cell r="G1566">
            <v>0</v>
          </cell>
          <cell r="H1566">
            <v>1111</v>
          </cell>
          <cell r="I1566" t="str">
            <v>0170</v>
          </cell>
          <cell r="J1566" t="str">
            <v>030</v>
          </cell>
          <cell r="K1566" t="str">
            <v>5</v>
          </cell>
          <cell r="L1566" t="str">
            <v>7</v>
          </cell>
          <cell r="M1566" t="str">
            <v>Y</v>
          </cell>
          <cell r="N1566" t="str">
            <v/>
          </cell>
          <cell r="O1566" t="str">
            <v/>
          </cell>
          <cell r="P1566" t="str">
            <v>4</v>
          </cell>
          <cell r="Q1566" t="str">
            <v>MNNE</v>
          </cell>
          <cell r="R1566" t="str">
            <v>PARA</v>
          </cell>
        </row>
        <row r="1567">
          <cell r="B1567" t="str">
            <v>7072</v>
          </cell>
          <cell r="C1567">
            <v>415</v>
          </cell>
          <cell r="D1567" t="str">
            <v>COMPTRZED CLASS STATISTICS</v>
          </cell>
          <cell r="E1567" t="str">
            <v>NON-EXEMPT</v>
          </cell>
          <cell r="F1567" t="str">
            <v>H</v>
          </cell>
          <cell r="G1567">
            <v>0</v>
          </cell>
          <cell r="H1567">
            <v>1111</v>
          </cell>
          <cell r="I1567" t="str">
            <v>0170</v>
          </cell>
          <cell r="J1567" t="str">
            <v>070</v>
          </cell>
          <cell r="K1567" t="str">
            <v>5</v>
          </cell>
          <cell r="L1567" t="str">
            <v>7</v>
          </cell>
          <cell r="M1567" t="str">
            <v>Y</v>
          </cell>
          <cell r="N1567" t="str">
            <v/>
          </cell>
          <cell r="O1567" t="str">
            <v/>
          </cell>
          <cell r="P1567" t="str">
            <v>4</v>
          </cell>
          <cell r="Q1567" t="str">
            <v>MNNE</v>
          </cell>
          <cell r="R1567" t="str">
            <v>PARA</v>
          </cell>
        </row>
        <row r="1568">
          <cell r="B1568" t="str">
            <v>7073</v>
          </cell>
          <cell r="C1568">
            <v>415</v>
          </cell>
          <cell r="D1568" t="str">
            <v>CASHIER</v>
          </cell>
          <cell r="E1568" t="str">
            <v>NON-EXEMPT</v>
          </cell>
          <cell r="F1568" t="str">
            <v>H</v>
          </cell>
          <cell r="G1568">
            <v>0</v>
          </cell>
          <cell r="H1568">
            <v>1111</v>
          </cell>
          <cell r="I1568" t="str">
            <v>0170</v>
          </cell>
          <cell r="J1568" t="str">
            <v>070</v>
          </cell>
          <cell r="K1568" t="str">
            <v>5</v>
          </cell>
          <cell r="L1568" t="str">
            <v>7</v>
          </cell>
          <cell r="M1568" t="str">
            <v>Y</v>
          </cell>
          <cell r="N1568" t="str">
            <v/>
          </cell>
          <cell r="O1568" t="str">
            <v/>
          </cell>
          <cell r="P1568" t="str">
            <v>4</v>
          </cell>
          <cell r="Q1568" t="str">
            <v>MNNE</v>
          </cell>
          <cell r="R1568" t="str">
            <v>PARA</v>
          </cell>
        </row>
        <row r="1569">
          <cell r="B1569" t="str">
            <v>7074</v>
          </cell>
          <cell r="C1569">
            <v>415</v>
          </cell>
          <cell r="D1569" t="str">
            <v>REGISTRAR</v>
          </cell>
          <cell r="E1569" t="str">
            <v>NON-EXEMPT</v>
          </cell>
          <cell r="F1569" t="str">
            <v>H</v>
          </cell>
          <cell r="G1569">
            <v>0</v>
          </cell>
          <cell r="H1569">
            <v>1111</v>
          </cell>
          <cell r="I1569" t="str">
            <v>0175</v>
          </cell>
          <cell r="J1569" t="str">
            <v>070</v>
          </cell>
          <cell r="K1569" t="str">
            <v>5</v>
          </cell>
          <cell r="L1569" t="str">
            <v>7</v>
          </cell>
          <cell r="M1569" t="str">
            <v>Y</v>
          </cell>
          <cell r="N1569" t="str">
            <v/>
          </cell>
          <cell r="O1569" t="str">
            <v/>
          </cell>
          <cell r="P1569" t="str">
            <v>4</v>
          </cell>
          <cell r="Q1569" t="str">
            <v>MPHP</v>
          </cell>
          <cell r="R1569" t="str">
            <v>PARA</v>
          </cell>
        </row>
        <row r="1570">
          <cell r="B1570" t="str">
            <v>7075</v>
          </cell>
          <cell r="C1570">
            <v>415</v>
          </cell>
          <cell r="D1570" t="str">
            <v>FINANCIAL AID &amp; WORK STUDY</v>
          </cell>
          <cell r="E1570" t="str">
            <v>NON-EXEMPT</v>
          </cell>
          <cell r="F1570" t="str">
            <v>H</v>
          </cell>
          <cell r="G1570">
            <v>0</v>
          </cell>
          <cell r="H1570">
            <v>1111</v>
          </cell>
          <cell r="I1570" t="str">
            <v>0170</v>
          </cell>
          <cell r="J1570" t="str">
            <v>050</v>
          </cell>
          <cell r="K1570" t="str">
            <v>4</v>
          </cell>
          <cell r="L1570" t="str">
            <v>7</v>
          </cell>
          <cell r="M1570" t="str">
            <v>Y</v>
          </cell>
          <cell r="N1570" t="str">
            <v/>
          </cell>
          <cell r="O1570" t="str">
            <v/>
          </cell>
          <cell r="P1570" t="str">
            <v>4</v>
          </cell>
          <cell r="Q1570" t="str">
            <v>MNNE</v>
          </cell>
          <cell r="R1570" t="str">
            <v>PARA</v>
          </cell>
        </row>
        <row r="1571">
          <cell r="B1571" t="str">
            <v>7076</v>
          </cell>
          <cell r="C1571">
            <v>415</v>
          </cell>
          <cell r="D1571" t="str">
            <v>FINANCIAL AID OFFICER</v>
          </cell>
          <cell r="E1571" t="str">
            <v>NON-EXEMPT</v>
          </cell>
          <cell r="F1571" t="str">
            <v>H</v>
          </cell>
          <cell r="G1571">
            <v>0</v>
          </cell>
          <cell r="H1571">
            <v>1111</v>
          </cell>
          <cell r="I1571" t="str">
            <v>0175</v>
          </cell>
          <cell r="J1571" t="str">
            <v>080</v>
          </cell>
          <cell r="K1571" t="str">
            <v>5</v>
          </cell>
          <cell r="L1571" t="str">
            <v>7</v>
          </cell>
          <cell r="M1571" t="str">
            <v>Y</v>
          </cell>
          <cell r="N1571" t="str">
            <v/>
          </cell>
          <cell r="O1571" t="str">
            <v/>
          </cell>
          <cell r="P1571" t="str">
            <v>4</v>
          </cell>
          <cell r="Q1571" t="str">
            <v>MPHP</v>
          </cell>
          <cell r="R1571" t="str">
            <v>PARA</v>
          </cell>
        </row>
        <row r="1572">
          <cell r="B1572" t="str">
            <v>7077</v>
          </cell>
          <cell r="C1572">
            <v>415</v>
          </cell>
          <cell r="D1572" t="str">
            <v>MEDIA TECHNICIAN</v>
          </cell>
          <cell r="E1572" t="str">
            <v>NON-EXEMPT</v>
          </cell>
          <cell r="F1572" t="str">
            <v>H</v>
          </cell>
          <cell r="G1572">
            <v>0</v>
          </cell>
          <cell r="H1572">
            <v>1111</v>
          </cell>
          <cell r="I1572" t="str">
            <v>0170</v>
          </cell>
          <cell r="J1572" t="str">
            <v>070</v>
          </cell>
          <cell r="K1572" t="str">
            <v>5</v>
          </cell>
          <cell r="L1572" t="str">
            <v>7</v>
          </cell>
          <cell r="M1572" t="str">
            <v>Y</v>
          </cell>
          <cell r="N1572" t="str">
            <v/>
          </cell>
          <cell r="O1572" t="str">
            <v/>
          </cell>
          <cell r="P1572" t="str">
            <v>4</v>
          </cell>
          <cell r="Q1572" t="str">
            <v>MNNE</v>
          </cell>
          <cell r="R1572" t="str">
            <v>PARA</v>
          </cell>
        </row>
        <row r="1573">
          <cell r="B1573" t="str">
            <v>7078</v>
          </cell>
          <cell r="C1573">
            <v>415</v>
          </cell>
          <cell r="D1573" t="str">
            <v>JOB PLACEMENT</v>
          </cell>
          <cell r="E1573" t="str">
            <v>NON-EXEMPT</v>
          </cell>
          <cell r="F1573" t="str">
            <v>H</v>
          </cell>
          <cell r="G1573">
            <v>0</v>
          </cell>
          <cell r="H1573">
            <v>1111</v>
          </cell>
          <cell r="I1573" t="str">
            <v>0170</v>
          </cell>
          <cell r="J1573" t="str">
            <v>070</v>
          </cell>
          <cell r="K1573" t="str">
            <v>5</v>
          </cell>
          <cell r="L1573" t="str">
            <v>7</v>
          </cell>
          <cell r="M1573" t="str">
            <v>Y</v>
          </cell>
          <cell r="N1573" t="str">
            <v/>
          </cell>
          <cell r="O1573" t="str">
            <v/>
          </cell>
          <cell r="P1573" t="str">
            <v>4</v>
          </cell>
          <cell r="Q1573" t="str">
            <v>MNNE</v>
          </cell>
          <cell r="R1573" t="str">
            <v>PARA</v>
          </cell>
        </row>
        <row r="1574">
          <cell r="B1574" t="str">
            <v>7079</v>
          </cell>
          <cell r="C1574">
            <v>415</v>
          </cell>
          <cell r="D1574" t="str">
            <v>PARENT ED TEACHER ASST</v>
          </cell>
          <cell r="E1574" t="str">
            <v>NON-EXEMPT</v>
          </cell>
          <cell r="F1574" t="str">
            <v>H</v>
          </cell>
          <cell r="G1574">
            <v>0</v>
          </cell>
          <cell r="H1574">
            <v>1111</v>
          </cell>
          <cell r="I1574" t="str">
            <v>0175</v>
          </cell>
          <cell r="J1574" t="str">
            <v>070</v>
          </cell>
          <cell r="K1574" t="str">
            <v>5</v>
          </cell>
          <cell r="L1574" t="str">
            <v>7</v>
          </cell>
          <cell r="M1574" t="str">
            <v>Y</v>
          </cell>
          <cell r="N1574" t="str">
            <v/>
          </cell>
          <cell r="O1574" t="str">
            <v/>
          </cell>
          <cell r="P1574" t="str">
            <v>4</v>
          </cell>
          <cell r="Q1574" t="str">
            <v>MPHP</v>
          </cell>
          <cell r="R1574" t="str">
            <v>PARA</v>
          </cell>
        </row>
        <row r="1575">
          <cell r="B1575" t="str">
            <v>7080</v>
          </cell>
          <cell r="C1575">
            <v>415</v>
          </cell>
          <cell r="D1575" t="str">
            <v>STATISTICIAN</v>
          </cell>
          <cell r="E1575" t="str">
            <v>NON-EXEMPT</v>
          </cell>
          <cell r="F1575" t="str">
            <v>H</v>
          </cell>
          <cell r="G1575">
            <v>0</v>
          </cell>
          <cell r="H1575">
            <v>1111</v>
          </cell>
          <cell r="I1575" t="str">
            <v>0175</v>
          </cell>
          <cell r="J1575" t="str">
            <v>070</v>
          </cell>
          <cell r="K1575" t="str">
            <v>5</v>
          </cell>
          <cell r="L1575" t="str">
            <v>7</v>
          </cell>
          <cell r="M1575" t="str">
            <v>Y</v>
          </cell>
          <cell r="N1575" t="str">
            <v/>
          </cell>
          <cell r="O1575" t="str">
            <v/>
          </cell>
          <cell r="P1575" t="str">
            <v>4</v>
          </cell>
          <cell r="Q1575" t="str">
            <v>MPHP</v>
          </cell>
          <cell r="R1575" t="str">
            <v>PARA</v>
          </cell>
        </row>
        <row r="1576">
          <cell r="B1576" t="str">
            <v>7081</v>
          </cell>
          <cell r="C1576">
            <v>415</v>
          </cell>
          <cell r="D1576" t="str">
            <v>COMPUTER SYSTEM OPERATOR</v>
          </cell>
          <cell r="E1576" t="str">
            <v>NON-EXEMPT</v>
          </cell>
          <cell r="F1576" t="str">
            <v>H</v>
          </cell>
          <cell r="G1576">
            <v>0</v>
          </cell>
          <cell r="H1576">
            <v>1111</v>
          </cell>
          <cell r="I1576" t="str">
            <v>0175</v>
          </cell>
          <cell r="J1576" t="str">
            <v>080</v>
          </cell>
          <cell r="K1576" t="str">
            <v>5</v>
          </cell>
          <cell r="L1576" t="str">
            <v>7</v>
          </cell>
          <cell r="M1576" t="str">
            <v>Y</v>
          </cell>
          <cell r="N1576" t="str">
            <v/>
          </cell>
          <cell r="O1576" t="str">
            <v/>
          </cell>
          <cell r="P1576" t="str">
            <v>4</v>
          </cell>
          <cell r="Q1576" t="str">
            <v>MNNE</v>
          </cell>
          <cell r="R1576" t="str">
            <v>PARA</v>
          </cell>
        </row>
        <row r="1577">
          <cell r="B1577" t="str">
            <v>7082</v>
          </cell>
          <cell r="C1577">
            <v>415</v>
          </cell>
          <cell r="D1577" t="str">
            <v>ESL OFFICE</v>
          </cell>
          <cell r="E1577" t="str">
            <v>NON-EXEMPT</v>
          </cell>
          <cell r="F1577" t="str">
            <v>H</v>
          </cell>
          <cell r="G1577">
            <v>0</v>
          </cell>
          <cell r="H1577">
            <v>1111</v>
          </cell>
          <cell r="I1577" t="str">
            <v/>
          </cell>
          <cell r="J1577" t="str">
            <v/>
          </cell>
          <cell r="K1577" t="str">
            <v/>
          </cell>
          <cell r="L1577" t="str">
            <v/>
          </cell>
          <cell r="M1577" t="str">
            <v>Y</v>
          </cell>
          <cell r="N1577" t="str">
            <v/>
          </cell>
          <cell r="O1577" t="str">
            <v/>
          </cell>
          <cell r="P1577" t="str">
            <v>4</v>
          </cell>
          <cell r="Q1577" t="str">
            <v>MNNE</v>
          </cell>
          <cell r="R1577" t="str">
            <v>PARA</v>
          </cell>
        </row>
        <row r="1578">
          <cell r="B1578" t="str">
            <v>7083</v>
          </cell>
          <cell r="C1578">
            <v>415</v>
          </cell>
          <cell r="D1578" t="str">
            <v>OFFICE ASST/COMPUTER OPER</v>
          </cell>
          <cell r="E1578" t="str">
            <v>NON-EXEMPT</v>
          </cell>
          <cell r="F1578" t="str">
            <v>H</v>
          </cell>
          <cell r="G1578">
            <v>0</v>
          </cell>
          <cell r="H1578">
            <v>1111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>Y</v>
          </cell>
          <cell r="N1578" t="str">
            <v/>
          </cell>
          <cell r="O1578" t="str">
            <v/>
          </cell>
          <cell r="P1578" t="str">
            <v>4</v>
          </cell>
          <cell r="Q1578" t="str">
            <v>MNNE</v>
          </cell>
          <cell r="R1578" t="str">
            <v>PARA</v>
          </cell>
        </row>
        <row r="1579">
          <cell r="B1579" t="str">
            <v>7084</v>
          </cell>
          <cell r="C1579">
            <v>415</v>
          </cell>
          <cell r="D1579" t="str">
            <v>DELI ASST</v>
          </cell>
          <cell r="E1579" t="str">
            <v>NON-EXEMPT</v>
          </cell>
          <cell r="F1579" t="str">
            <v>H</v>
          </cell>
          <cell r="G1579">
            <v>0</v>
          </cell>
          <cell r="H1579">
            <v>1111</v>
          </cell>
          <cell r="I1579" t="str">
            <v>0170</v>
          </cell>
          <cell r="J1579" t="str">
            <v>070</v>
          </cell>
          <cell r="K1579" t="str">
            <v>5</v>
          </cell>
          <cell r="L1579" t="str">
            <v>7</v>
          </cell>
          <cell r="M1579" t="str">
            <v>Y</v>
          </cell>
          <cell r="N1579" t="str">
            <v/>
          </cell>
          <cell r="O1579" t="str">
            <v/>
          </cell>
          <cell r="P1579" t="str">
            <v>4</v>
          </cell>
          <cell r="Q1579" t="str">
            <v>MNNE</v>
          </cell>
          <cell r="R1579" t="str">
            <v>PARA</v>
          </cell>
        </row>
        <row r="1580">
          <cell r="B1580" t="str">
            <v>7085</v>
          </cell>
          <cell r="C1580">
            <v>415</v>
          </cell>
          <cell r="D1580" t="str">
            <v>BAKERY ASST</v>
          </cell>
          <cell r="E1580" t="str">
            <v>NON-EXEMPT</v>
          </cell>
          <cell r="F1580" t="str">
            <v>H</v>
          </cell>
          <cell r="G1580">
            <v>0</v>
          </cell>
          <cell r="H1580">
            <v>1111</v>
          </cell>
          <cell r="I1580" t="str">
            <v>0170</v>
          </cell>
          <cell r="J1580" t="str">
            <v>070</v>
          </cell>
          <cell r="K1580" t="str">
            <v>5</v>
          </cell>
          <cell r="L1580" t="str">
            <v>7</v>
          </cell>
          <cell r="M1580" t="str">
            <v>Y</v>
          </cell>
          <cell r="N1580" t="str">
            <v/>
          </cell>
          <cell r="O1580" t="str">
            <v/>
          </cell>
          <cell r="P1580" t="str">
            <v>4</v>
          </cell>
          <cell r="Q1580" t="str">
            <v>MNNE</v>
          </cell>
          <cell r="R1580" t="str">
            <v>PARA</v>
          </cell>
        </row>
        <row r="1581">
          <cell r="B1581" t="str">
            <v>7088</v>
          </cell>
          <cell r="C1581">
            <v>415</v>
          </cell>
          <cell r="D1581" t="str">
            <v>PIANO ASST</v>
          </cell>
          <cell r="E1581" t="str">
            <v>NON-EXEMPT</v>
          </cell>
          <cell r="F1581" t="str">
            <v>H</v>
          </cell>
          <cell r="G1581">
            <v>0</v>
          </cell>
          <cell r="H1581">
            <v>1111</v>
          </cell>
          <cell r="I1581" t="str">
            <v>0170</v>
          </cell>
          <cell r="J1581" t="str">
            <v>080</v>
          </cell>
          <cell r="K1581" t="str">
            <v>1</v>
          </cell>
          <cell r="L1581" t="str">
            <v>7</v>
          </cell>
          <cell r="M1581" t="str">
            <v>Y</v>
          </cell>
          <cell r="N1581" t="str">
            <v/>
          </cell>
          <cell r="O1581" t="str">
            <v/>
          </cell>
          <cell r="P1581" t="str">
            <v>4</v>
          </cell>
          <cell r="Q1581" t="str">
            <v>MNNE</v>
          </cell>
          <cell r="R1581" t="str">
            <v>PARA</v>
          </cell>
        </row>
        <row r="1582">
          <cell r="B1582" t="str">
            <v>7089</v>
          </cell>
          <cell r="C1582">
            <v>415</v>
          </cell>
          <cell r="D1582" t="str">
            <v>DANCE ASST</v>
          </cell>
          <cell r="E1582" t="str">
            <v>NON-EXEMPT</v>
          </cell>
          <cell r="F1582" t="str">
            <v>H</v>
          </cell>
          <cell r="G1582">
            <v>0</v>
          </cell>
          <cell r="H1582">
            <v>1111</v>
          </cell>
          <cell r="I1582" t="str">
            <v>0170</v>
          </cell>
          <cell r="J1582" t="str">
            <v>080</v>
          </cell>
          <cell r="K1582" t="str">
            <v>1</v>
          </cell>
          <cell r="L1582" t="str">
            <v>7</v>
          </cell>
          <cell r="M1582" t="str">
            <v>Y</v>
          </cell>
          <cell r="N1582" t="str">
            <v/>
          </cell>
          <cell r="O1582" t="str">
            <v/>
          </cell>
          <cell r="P1582" t="str">
            <v>4</v>
          </cell>
          <cell r="Q1582" t="str">
            <v>MNNE</v>
          </cell>
          <cell r="R1582" t="str">
            <v>PARA</v>
          </cell>
        </row>
        <row r="1583">
          <cell r="B1583" t="str">
            <v>7090</v>
          </cell>
          <cell r="C1583">
            <v>415</v>
          </cell>
          <cell r="D1583" t="str">
            <v>PRODUCTION ASST</v>
          </cell>
          <cell r="E1583" t="str">
            <v>NON-EXEMPT</v>
          </cell>
          <cell r="F1583" t="str">
            <v>H</v>
          </cell>
          <cell r="G1583">
            <v>0</v>
          </cell>
          <cell r="H1583">
            <v>1111</v>
          </cell>
          <cell r="I1583" t="str">
            <v>0170</v>
          </cell>
          <cell r="J1583" t="str">
            <v>080</v>
          </cell>
          <cell r="K1583" t="str">
            <v>1</v>
          </cell>
          <cell r="L1583" t="str">
            <v>7</v>
          </cell>
          <cell r="M1583" t="str">
            <v>Y</v>
          </cell>
          <cell r="N1583" t="str">
            <v/>
          </cell>
          <cell r="O1583" t="str">
            <v/>
          </cell>
          <cell r="P1583" t="str">
            <v>4</v>
          </cell>
          <cell r="Q1583" t="str">
            <v>MNNE</v>
          </cell>
          <cell r="R1583" t="str">
            <v>PARA</v>
          </cell>
        </row>
        <row r="1584">
          <cell r="B1584" t="str">
            <v>7091</v>
          </cell>
          <cell r="C1584">
            <v>415</v>
          </cell>
          <cell r="D1584" t="str">
            <v>COMM-SCHOOL LIAISON</v>
          </cell>
          <cell r="E1584" t="str">
            <v>NON-EXEMPT</v>
          </cell>
          <cell r="F1584" t="str">
            <v>H</v>
          </cell>
          <cell r="G1584">
            <v>0</v>
          </cell>
          <cell r="H1584">
            <v>1111</v>
          </cell>
          <cell r="I1584" t="str">
            <v>0175</v>
          </cell>
          <cell r="J1584" t="str">
            <v>050</v>
          </cell>
          <cell r="K1584" t="str">
            <v>5</v>
          </cell>
          <cell r="L1584" t="str">
            <v>7</v>
          </cell>
          <cell r="M1584" t="str">
            <v>Y</v>
          </cell>
          <cell r="N1584" t="str">
            <v/>
          </cell>
          <cell r="O1584" t="str">
            <v/>
          </cell>
          <cell r="P1584" t="str">
            <v>4</v>
          </cell>
          <cell r="Q1584" t="str">
            <v>MPHP</v>
          </cell>
          <cell r="R1584" t="str">
            <v>PARA</v>
          </cell>
        </row>
        <row r="1585">
          <cell r="B1585" t="str">
            <v>7092</v>
          </cell>
          <cell r="C1585">
            <v>415</v>
          </cell>
          <cell r="D1585" t="str">
            <v>OFFICE ASST</v>
          </cell>
          <cell r="E1585" t="str">
            <v>NON-EXEMPT</v>
          </cell>
          <cell r="F1585" t="str">
            <v>H</v>
          </cell>
          <cell r="G1585">
            <v>0</v>
          </cell>
          <cell r="H1585">
            <v>1111</v>
          </cell>
          <cell r="I1585" t="str">
            <v/>
          </cell>
          <cell r="J1585" t="str">
            <v/>
          </cell>
          <cell r="K1585" t="str">
            <v/>
          </cell>
          <cell r="L1585" t="str">
            <v/>
          </cell>
          <cell r="M1585" t="str">
            <v>Y</v>
          </cell>
          <cell r="N1585" t="str">
            <v/>
          </cell>
          <cell r="O1585" t="str">
            <v/>
          </cell>
          <cell r="P1585" t="str">
            <v>4</v>
          </cell>
          <cell r="Q1585" t="str">
            <v>MNNE</v>
          </cell>
          <cell r="R1585" t="str">
            <v>PARA</v>
          </cell>
        </row>
        <row r="1586">
          <cell r="B1586" t="str">
            <v>7093</v>
          </cell>
          <cell r="C1586">
            <v>415</v>
          </cell>
          <cell r="D1586" t="str">
            <v>VOCAL MUSIC ASST</v>
          </cell>
          <cell r="E1586" t="str">
            <v>NON-EXEMPT</v>
          </cell>
          <cell r="F1586" t="str">
            <v>H</v>
          </cell>
          <cell r="G1586">
            <v>0</v>
          </cell>
          <cell r="H1586">
            <v>1111</v>
          </cell>
          <cell r="I1586" t="str">
            <v>0170</v>
          </cell>
          <cell r="J1586" t="str">
            <v>080</v>
          </cell>
          <cell r="K1586" t="str">
            <v>1</v>
          </cell>
          <cell r="L1586" t="str">
            <v>7</v>
          </cell>
          <cell r="M1586" t="str">
            <v>Y</v>
          </cell>
          <cell r="N1586" t="str">
            <v/>
          </cell>
          <cell r="O1586" t="str">
            <v/>
          </cell>
          <cell r="P1586" t="str">
            <v>4</v>
          </cell>
          <cell r="Q1586" t="str">
            <v>MPHP</v>
          </cell>
          <cell r="R1586" t="str">
            <v>PARA</v>
          </cell>
        </row>
        <row r="1587">
          <cell r="B1587" t="str">
            <v>7094</v>
          </cell>
          <cell r="C1587">
            <v>415</v>
          </cell>
          <cell r="D1587" t="str">
            <v>INSTRUMENTAL MUSIC ASST</v>
          </cell>
          <cell r="E1587" t="str">
            <v>NON-EXEMPT</v>
          </cell>
          <cell r="F1587" t="str">
            <v>H</v>
          </cell>
          <cell r="G1587">
            <v>0</v>
          </cell>
          <cell r="H1587">
            <v>1111</v>
          </cell>
          <cell r="I1587" t="str">
            <v>0170</v>
          </cell>
          <cell r="J1587" t="str">
            <v>080</v>
          </cell>
          <cell r="K1587" t="str">
            <v>1</v>
          </cell>
          <cell r="L1587" t="str">
            <v>7</v>
          </cell>
          <cell r="M1587" t="str">
            <v>Y</v>
          </cell>
          <cell r="N1587" t="str">
            <v/>
          </cell>
          <cell r="O1587" t="str">
            <v/>
          </cell>
          <cell r="P1587" t="str">
            <v>4</v>
          </cell>
          <cell r="Q1587" t="str">
            <v>MNNE</v>
          </cell>
          <cell r="R1587" t="str">
            <v>PARA</v>
          </cell>
        </row>
        <row r="1588">
          <cell r="B1588" t="str">
            <v>7095</v>
          </cell>
          <cell r="C1588">
            <v>415</v>
          </cell>
          <cell r="D1588" t="str">
            <v>CREATIVE WRITING ASST</v>
          </cell>
          <cell r="E1588" t="str">
            <v>NON-EXEMPT</v>
          </cell>
          <cell r="F1588" t="str">
            <v>H</v>
          </cell>
          <cell r="G1588">
            <v>0</v>
          </cell>
          <cell r="H1588">
            <v>1111</v>
          </cell>
          <cell r="I1588" t="str">
            <v>0170</v>
          </cell>
          <cell r="J1588" t="str">
            <v>080</v>
          </cell>
          <cell r="K1588" t="str">
            <v>1</v>
          </cell>
          <cell r="L1588" t="str">
            <v>7</v>
          </cell>
          <cell r="M1588" t="str">
            <v>Y</v>
          </cell>
          <cell r="N1588" t="str">
            <v/>
          </cell>
          <cell r="O1588" t="str">
            <v/>
          </cell>
          <cell r="P1588" t="str">
            <v>4</v>
          </cell>
          <cell r="Q1588" t="str">
            <v>MPHP</v>
          </cell>
          <cell r="R1588" t="str">
            <v>PARA</v>
          </cell>
        </row>
        <row r="1589">
          <cell r="B1589" t="str">
            <v>7096</v>
          </cell>
          <cell r="C1589">
            <v>415</v>
          </cell>
          <cell r="D1589" t="str">
            <v>DRAMA ASST</v>
          </cell>
          <cell r="E1589" t="str">
            <v>NON-EXEMPT</v>
          </cell>
          <cell r="F1589" t="str">
            <v>H</v>
          </cell>
          <cell r="G1589">
            <v>0</v>
          </cell>
          <cell r="H1589">
            <v>1111</v>
          </cell>
          <cell r="I1589" t="str">
            <v>0170</v>
          </cell>
          <cell r="J1589" t="str">
            <v>080</v>
          </cell>
          <cell r="K1589" t="str">
            <v>1</v>
          </cell>
          <cell r="L1589" t="str">
            <v>7</v>
          </cell>
          <cell r="M1589" t="str">
            <v>Y</v>
          </cell>
          <cell r="N1589" t="str">
            <v/>
          </cell>
          <cell r="O1589" t="str">
            <v/>
          </cell>
          <cell r="P1589" t="str">
            <v>4</v>
          </cell>
          <cell r="Q1589" t="str">
            <v>MPHP</v>
          </cell>
          <cell r="R1589" t="str">
            <v>PARA</v>
          </cell>
        </row>
        <row r="1590">
          <cell r="B1590" t="str">
            <v>7097</v>
          </cell>
          <cell r="C1590">
            <v>415</v>
          </cell>
          <cell r="D1590" t="str">
            <v>STAGE CRAFT &amp; DESIGN ASST</v>
          </cell>
          <cell r="E1590" t="str">
            <v>NON-EXEMPT</v>
          </cell>
          <cell r="F1590" t="str">
            <v>H</v>
          </cell>
          <cell r="G1590">
            <v>0</v>
          </cell>
          <cell r="H1590">
            <v>1111</v>
          </cell>
          <cell r="I1590" t="str">
            <v>0170</v>
          </cell>
          <cell r="J1590" t="str">
            <v>080</v>
          </cell>
          <cell r="K1590" t="str">
            <v>1</v>
          </cell>
          <cell r="L1590" t="str">
            <v>7</v>
          </cell>
          <cell r="M1590" t="str">
            <v>Y</v>
          </cell>
          <cell r="N1590" t="str">
            <v/>
          </cell>
          <cell r="O1590" t="str">
            <v/>
          </cell>
          <cell r="P1590" t="str">
            <v>4</v>
          </cell>
          <cell r="Q1590" t="str">
            <v>MPHP</v>
          </cell>
          <cell r="R1590" t="str">
            <v>PARA</v>
          </cell>
        </row>
        <row r="1591">
          <cell r="B1591" t="str">
            <v>7098</v>
          </cell>
          <cell r="C1591">
            <v>415</v>
          </cell>
          <cell r="D1591" t="str">
            <v>VISION ITINERANT ASST</v>
          </cell>
          <cell r="E1591" t="str">
            <v>NON-EXEMPT</v>
          </cell>
          <cell r="F1591" t="str">
            <v>H</v>
          </cell>
          <cell r="G1591">
            <v>0</v>
          </cell>
          <cell r="H1591">
            <v>1111</v>
          </cell>
          <cell r="I1591" t="str">
            <v>0170</v>
          </cell>
          <cell r="J1591" t="str">
            <v>060</v>
          </cell>
          <cell r="K1591" t="str">
            <v>5</v>
          </cell>
          <cell r="L1591" t="str">
            <v>7</v>
          </cell>
          <cell r="M1591" t="str">
            <v>Y</v>
          </cell>
          <cell r="N1591" t="str">
            <v/>
          </cell>
          <cell r="O1591" t="str">
            <v/>
          </cell>
          <cell r="P1591" t="str">
            <v>4</v>
          </cell>
          <cell r="Q1591" t="str">
            <v>MPHP</v>
          </cell>
          <cell r="R1591" t="str">
            <v>PARA</v>
          </cell>
        </row>
        <row r="1592">
          <cell r="B1592" t="str">
            <v>7099</v>
          </cell>
          <cell r="C1592">
            <v>415</v>
          </cell>
          <cell r="D1592" t="str">
            <v>SCHEDULING/COMPUTER LAB</v>
          </cell>
          <cell r="E1592" t="str">
            <v>NON-EXEMPT</v>
          </cell>
          <cell r="F1592" t="str">
            <v>H</v>
          </cell>
          <cell r="G1592">
            <v>0</v>
          </cell>
          <cell r="H1592">
            <v>1111</v>
          </cell>
          <cell r="I1592" t="str">
            <v>0175</v>
          </cell>
          <cell r="J1592" t="str">
            <v>070</v>
          </cell>
          <cell r="K1592" t="str">
            <v>4</v>
          </cell>
          <cell r="L1592" t="str">
            <v>7</v>
          </cell>
          <cell r="M1592" t="str">
            <v>Y</v>
          </cell>
          <cell r="N1592" t="str">
            <v/>
          </cell>
          <cell r="O1592" t="str">
            <v/>
          </cell>
          <cell r="P1592" t="str">
            <v>4</v>
          </cell>
          <cell r="Q1592" t="str">
            <v>MNNE</v>
          </cell>
          <cell r="R1592" t="str">
            <v>PARA</v>
          </cell>
        </row>
        <row r="1593">
          <cell r="B1593" t="str">
            <v>7100</v>
          </cell>
          <cell r="C1593">
            <v>415</v>
          </cell>
          <cell r="D1593" t="str">
            <v>BALARAT ASSISTANT</v>
          </cell>
          <cell r="E1593" t="str">
            <v>NON-EXEMPT</v>
          </cell>
          <cell r="F1593" t="str">
            <v>H</v>
          </cell>
          <cell r="G1593">
            <v>0</v>
          </cell>
          <cell r="H1593">
            <v>1111</v>
          </cell>
          <cell r="I1593" t="str">
            <v>0170</v>
          </cell>
          <cell r="J1593" t="str">
            <v>050</v>
          </cell>
          <cell r="K1593" t="str">
            <v>4</v>
          </cell>
          <cell r="L1593" t="str">
            <v>7</v>
          </cell>
          <cell r="M1593" t="str">
            <v>Y</v>
          </cell>
          <cell r="N1593" t="str">
            <v/>
          </cell>
          <cell r="O1593" t="str">
            <v/>
          </cell>
          <cell r="P1593" t="str">
            <v>4</v>
          </cell>
          <cell r="Q1593" t="str">
            <v>MPHP</v>
          </cell>
          <cell r="R1593" t="str">
            <v>PARA</v>
          </cell>
        </row>
        <row r="1594">
          <cell r="B1594" t="str">
            <v>7101</v>
          </cell>
          <cell r="C1594">
            <v>415</v>
          </cell>
          <cell r="D1594" t="str">
            <v>STUDY HALL ASSISTANT</v>
          </cell>
          <cell r="E1594" t="str">
            <v>NON-EXEMPT</v>
          </cell>
          <cell r="F1594" t="str">
            <v>H</v>
          </cell>
          <cell r="G1594">
            <v>0</v>
          </cell>
          <cell r="H1594">
            <v>1111</v>
          </cell>
          <cell r="I1594" t="str">
            <v>0170</v>
          </cell>
          <cell r="J1594" t="str">
            <v>070</v>
          </cell>
          <cell r="K1594" t="str">
            <v>3</v>
          </cell>
          <cell r="L1594" t="str">
            <v>7</v>
          </cell>
          <cell r="M1594" t="str">
            <v>Y</v>
          </cell>
          <cell r="N1594" t="str">
            <v/>
          </cell>
          <cell r="O1594" t="str">
            <v/>
          </cell>
          <cell r="P1594" t="str">
            <v>4</v>
          </cell>
          <cell r="Q1594" t="str">
            <v>MNNE</v>
          </cell>
          <cell r="R1594" t="str">
            <v>PARA</v>
          </cell>
        </row>
        <row r="1595">
          <cell r="B1595" t="str">
            <v>7102</v>
          </cell>
          <cell r="C1595">
            <v>415</v>
          </cell>
          <cell r="D1595" t="str">
            <v>SUMMER SCHOOL PARA</v>
          </cell>
          <cell r="E1595" t="str">
            <v>NON-EXEMPT</v>
          </cell>
          <cell r="F1595" t="str">
            <v>H</v>
          </cell>
          <cell r="G1595">
            <v>0</v>
          </cell>
          <cell r="H1595">
            <v>1111</v>
          </cell>
          <cell r="I1595" t="str">
            <v>0010R</v>
          </cell>
          <cell r="J1595" t="str">
            <v>010</v>
          </cell>
          <cell r="K1595" t="str">
            <v/>
          </cell>
          <cell r="L1595" t="str">
            <v/>
          </cell>
          <cell r="M1595" t="str">
            <v>Y</v>
          </cell>
          <cell r="N1595" t="str">
            <v/>
          </cell>
          <cell r="O1595" t="str">
            <v/>
          </cell>
          <cell r="P1595" t="str">
            <v>4</v>
          </cell>
          <cell r="Q1595" t="str">
            <v>MPHP</v>
          </cell>
          <cell r="R1595" t="str">
            <v>NONE</v>
          </cell>
        </row>
        <row r="1596">
          <cell r="B1596" t="str">
            <v>7103</v>
          </cell>
          <cell r="C1596">
            <v>0</v>
          </cell>
          <cell r="D1596" t="str">
            <v>SUMMER COMM SCHL CHILD CARE</v>
          </cell>
          <cell r="E1596" t="str">
            <v>NON-EXEMPT</v>
          </cell>
          <cell r="F1596" t="str">
            <v>H</v>
          </cell>
          <cell r="G1596">
            <v>0</v>
          </cell>
          <cell r="H1596">
            <v>1111</v>
          </cell>
          <cell r="I1596" t="str">
            <v>0630R</v>
          </cell>
          <cell r="J1596" t="str">
            <v>010</v>
          </cell>
          <cell r="K1596" t="str">
            <v/>
          </cell>
          <cell r="L1596" t="str">
            <v/>
          </cell>
          <cell r="M1596" t="str">
            <v>N</v>
          </cell>
          <cell r="N1596" t="str">
            <v/>
          </cell>
          <cell r="O1596" t="str">
            <v/>
          </cell>
          <cell r="P1596" t="str">
            <v>4</v>
          </cell>
          <cell r="Q1596" t="str">
            <v>MNNE</v>
          </cell>
          <cell r="R1596" t="str">
            <v>NONE</v>
          </cell>
        </row>
        <row r="1597">
          <cell r="B1597" t="str">
            <v>7104</v>
          </cell>
          <cell r="C1597">
            <v>0</v>
          </cell>
          <cell r="D1597" t="str">
            <v>SUMMER COMM SCHL INSTRUCTOR</v>
          </cell>
          <cell r="E1597" t="str">
            <v>EXEMPT</v>
          </cell>
          <cell r="F1597" t="str">
            <v>H</v>
          </cell>
          <cell r="G1597">
            <v>0</v>
          </cell>
          <cell r="H1597">
            <v>1111</v>
          </cell>
          <cell r="I1597" t="str">
            <v>0630R</v>
          </cell>
          <cell r="J1597" t="str">
            <v>010</v>
          </cell>
          <cell r="K1597" t="str">
            <v/>
          </cell>
          <cell r="L1597" t="str">
            <v/>
          </cell>
          <cell r="M1597" t="str">
            <v>N</v>
          </cell>
          <cell r="N1597" t="str">
            <v/>
          </cell>
          <cell r="O1597" t="str">
            <v/>
          </cell>
          <cell r="P1597" t="str">
            <v>4</v>
          </cell>
          <cell r="Q1597" t="str">
            <v>MNTH</v>
          </cell>
          <cell r="R1597" t="str">
            <v>NONE</v>
          </cell>
        </row>
        <row r="1598">
          <cell r="B1598" t="str">
            <v>7105</v>
          </cell>
          <cell r="C1598">
            <v>416</v>
          </cell>
          <cell r="D1598" t="str">
            <v>ELEMENTARY SPEC ED PARA</v>
          </cell>
          <cell r="E1598" t="str">
            <v>NON-EXEMPT</v>
          </cell>
          <cell r="F1598" t="str">
            <v>H</v>
          </cell>
          <cell r="G1598">
            <v>0</v>
          </cell>
          <cell r="H1598">
            <v>1111</v>
          </cell>
          <cell r="I1598" t="str">
            <v>0170</v>
          </cell>
          <cell r="J1598" t="str">
            <v>070</v>
          </cell>
          <cell r="K1598" t="str">
            <v>1</v>
          </cell>
          <cell r="L1598" t="str">
            <v>7</v>
          </cell>
          <cell r="M1598" t="str">
            <v>Y</v>
          </cell>
          <cell r="N1598" t="str">
            <v/>
          </cell>
          <cell r="O1598" t="str">
            <v/>
          </cell>
          <cell r="P1598" t="str">
            <v>4</v>
          </cell>
          <cell r="Q1598" t="str">
            <v>MPHP</v>
          </cell>
          <cell r="R1598" t="str">
            <v>PARA</v>
          </cell>
        </row>
        <row r="1599">
          <cell r="B1599" t="str">
            <v>7106</v>
          </cell>
          <cell r="C1599">
            <v>416</v>
          </cell>
          <cell r="D1599" t="str">
            <v>SECONDARY SPEC ED PARA</v>
          </cell>
          <cell r="E1599" t="str">
            <v>NON-EXEMPT</v>
          </cell>
          <cell r="F1599" t="str">
            <v>H</v>
          </cell>
          <cell r="G1599">
            <v>0</v>
          </cell>
          <cell r="H1599">
            <v>1111</v>
          </cell>
          <cell r="I1599" t="str">
            <v>0170</v>
          </cell>
          <cell r="J1599" t="str">
            <v>080</v>
          </cell>
          <cell r="K1599" t="str">
            <v>1</v>
          </cell>
          <cell r="L1599" t="str">
            <v>7</v>
          </cell>
          <cell r="M1599" t="str">
            <v>Y</v>
          </cell>
          <cell r="N1599" t="str">
            <v/>
          </cell>
          <cell r="O1599" t="str">
            <v/>
          </cell>
          <cell r="P1599" t="str">
            <v>4</v>
          </cell>
          <cell r="Q1599" t="str">
            <v>MPHP</v>
          </cell>
          <cell r="R1599" t="str">
            <v>PARA</v>
          </cell>
        </row>
        <row r="1600">
          <cell r="B1600" t="str">
            <v>7109</v>
          </cell>
          <cell r="C1600">
            <v>415</v>
          </cell>
          <cell r="D1600" t="str">
            <v>ELA EARLY CHILDHOOD</v>
          </cell>
          <cell r="E1600" t="str">
            <v>NON-EXEMPT</v>
          </cell>
          <cell r="F1600" t="str">
            <v>H</v>
          </cell>
          <cell r="G1600">
            <v>0</v>
          </cell>
          <cell r="H1600">
            <v>1111</v>
          </cell>
          <cell r="I1600" t="str">
            <v>0170</v>
          </cell>
          <cell r="J1600" t="str">
            <v>050</v>
          </cell>
          <cell r="K1600" t="str">
            <v>2</v>
          </cell>
          <cell r="L1600" t="str">
            <v>7</v>
          </cell>
          <cell r="M1600" t="str">
            <v>Y</v>
          </cell>
          <cell r="N1600" t="str">
            <v/>
          </cell>
          <cell r="O1600" t="str">
            <v/>
          </cell>
          <cell r="P1600" t="str">
            <v>4</v>
          </cell>
          <cell r="Q1600" t="str">
            <v>MPHP</v>
          </cell>
          <cell r="R1600" t="str">
            <v>PARA</v>
          </cell>
        </row>
        <row r="1601">
          <cell r="B1601" t="str">
            <v>7110</v>
          </cell>
          <cell r="C1601">
            <v>415</v>
          </cell>
          <cell r="D1601" t="str">
            <v>ELA READING &amp; WRITING PARA</v>
          </cell>
          <cell r="E1601" t="str">
            <v>NON-EXEMPT</v>
          </cell>
          <cell r="F1601" t="str">
            <v>H</v>
          </cell>
          <cell r="G1601">
            <v>0</v>
          </cell>
          <cell r="H1601">
            <v>1111</v>
          </cell>
          <cell r="I1601" t="str">
            <v>0170</v>
          </cell>
          <cell r="J1601" t="str">
            <v>050</v>
          </cell>
          <cell r="K1601" t="str">
            <v>4</v>
          </cell>
          <cell r="L1601" t="str">
            <v>7</v>
          </cell>
          <cell r="M1601" t="str">
            <v>Y</v>
          </cell>
          <cell r="N1601" t="str">
            <v/>
          </cell>
          <cell r="O1601" t="str">
            <v/>
          </cell>
          <cell r="P1601" t="str">
            <v>4</v>
          </cell>
          <cell r="Q1601" t="str">
            <v>MPHP</v>
          </cell>
          <cell r="R1601" t="str">
            <v>PARA</v>
          </cell>
        </row>
        <row r="1602">
          <cell r="B1602" t="str">
            <v>7111</v>
          </cell>
          <cell r="C1602">
            <v>405</v>
          </cell>
          <cell r="D1602" t="str">
            <v>RESTORATIVE JUSTICE PARA</v>
          </cell>
          <cell r="E1602" t="str">
            <v>NON-EXEMPT</v>
          </cell>
          <cell r="F1602" t="str">
            <v>H</v>
          </cell>
          <cell r="G1602">
            <v>0</v>
          </cell>
          <cell r="H1602">
            <v>1111</v>
          </cell>
          <cell r="I1602" t="str">
            <v>0170</v>
          </cell>
          <cell r="J1602" t="str">
            <v>060</v>
          </cell>
          <cell r="K1602" t="str">
            <v>1</v>
          </cell>
          <cell r="L1602" t="str">
            <v>7</v>
          </cell>
          <cell r="M1602" t="str">
            <v>Y</v>
          </cell>
          <cell r="N1602" t="str">
            <v/>
          </cell>
          <cell r="O1602" t="str">
            <v/>
          </cell>
          <cell r="P1602" t="str">
            <v>4</v>
          </cell>
          <cell r="Q1602" t="str">
            <v>MPHP</v>
          </cell>
          <cell r="R1602" t="str">
            <v>PARA</v>
          </cell>
        </row>
        <row r="1603">
          <cell r="B1603" t="str">
            <v>7115</v>
          </cell>
          <cell r="C1603">
            <v>411</v>
          </cell>
          <cell r="D1603" t="str">
            <v>DO NOT USE</v>
          </cell>
          <cell r="E1603" t="str">
            <v>NON-EXEMPT</v>
          </cell>
          <cell r="F1603" t="str">
            <v>H</v>
          </cell>
          <cell r="G1603">
            <v>0</v>
          </cell>
          <cell r="H1603">
            <v>1111</v>
          </cell>
          <cell r="I1603" t="str">
            <v/>
          </cell>
          <cell r="J1603" t="str">
            <v/>
          </cell>
          <cell r="K1603" t="str">
            <v/>
          </cell>
          <cell r="L1603" t="str">
            <v/>
          </cell>
          <cell r="M1603" t="str">
            <v>Y</v>
          </cell>
          <cell r="N1603" t="str">
            <v/>
          </cell>
          <cell r="O1603" t="str">
            <v/>
          </cell>
          <cell r="P1603" t="str">
            <v>4</v>
          </cell>
          <cell r="Q1603" t="str">
            <v>MNNE</v>
          </cell>
          <cell r="R1603" t="str">
            <v>PARA</v>
          </cell>
        </row>
        <row r="1604">
          <cell r="B1604" t="str">
            <v>7116</v>
          </cell>
          <cell r="C1604">
            <v>415</v>
          </cell>
          <cell r="D1604" t="str">
            <v>CAREER EDUCATION PARA</v>
          </cell>
          <cell r="E1604" t="str">
            <v>NON-EXEMPT</v>
          </cell>
          <cell r="F1604" t="str">
            <v>H</v>
          </cell>
          <cell r="G1604">
            <v>0</v>
          </cell>
          <cell r="H1604">
            <v>1111</v>
          </cell>
          <cell r="I1604" t="str">
            <v>0170</v>
          </cell>
          <cell r="J1604" t="str">
            <v>060</v>
          </cell>
          <cell r="K1604" t="str">
            <v>3</v>
          </cell>
          <cell r="L1604" t="str">
            <v>7</v>
          </cell>
          <cell r="M1604" t="str">
            <v>Y</v>
          </cell>
          <cell r="N1604" t="str">
            <v/>
          </cell>
          <cell r="O1604" t="str">
            <v/>
          </cell>
          <cell r="P1604" t="str">
            <v>4</v>
          </cell>
          <cell r="Q1604" t="str">
            <v>MPHP</v>
          </cell>
          <cell r="R1604" t="str">
            <v>PARA</v>
          </cell>
        </row>
        <row r="1605">
          <cell r="B1605" t="str">
            <v>7117</v>
          </cell>
          <cell r="C1605">
            <v>405</v>
          </cell>
          <cell r="D1605" t="str">
            <v>STUDNT PARNT FAMLY INVOLVMT</v>
          </cell>
          <cell r="E1605" t="str">
            <v>NON-EXEMPT</v>
          </cell>
          <cell r="F1605" t="str">
            <v>H</v>
          </cell>
          <cell r="G1605">
            <v>0</v>
          </cell>
          <cell r="H1605">
            <v>1111</v>
          </cell>
          <cell r="I1605" t="str">
            <v>0175</v>
          </cell>
          <cell r="J1605" t="str">
            <v>060</v>
          </cell>
          <cell r="K1605" t="str">
            <v>3</v>
          </cell>
          <cell r="L1605" t="str">
            <v>7</v>
          </cell>
          <cell r="M1605" t="str">
            <v>Y</v>
          </cell>
          <cell r="N1605" t="str">
            <v/>
          </cell>
          <cell r="O1605" t="str">
            <v/>
          </cell>
          <cell r="P1605" t="str">
            <v>4</v>
          </cell>
          <cell r="Q1605" t="str">
            <v>MPHP</v>
          </cell>
          <cell r="R1605" t="str">
            <v>PARA</v>
          </cell>
        </row>
        <row r="1606">
          <cell r="B1606" t="str">
            <v>7120</v>
          </cell>
          <cell r="C1606">
            <v>406</v>
          </cell>
          <cell r="D1606" t="str">
            <v>COUNSELING SUPPORT PARA</v>
          </cell>
          <cell r="E1606" t="str">
            <v>NON-EXEMPT</v>
          </cell>
          <cell r="F1606" t="str">
            <v>H</v>
          </cell>
          <cell r="G1606">
            <v>0</v>
          </cell>
          <cell r="H1606">
            <v>1111</v>
          </cell>
          <cell r="I1606" t="str">
            <v>0175</v>
          </cell>
          <cell r="J1606" t="str">
            <v>050</v>
          </cell>
          <cell r="K1606" t="str">
            <v>4</v>
          </cell>
          <cell r="L1606" t="str">
            <v>7</v>
          </cell>
          <cell r="M1606" t="str">
            <v>Y</v>
          </cell>
          <cell r="N1606" t="str">
            <v/>
          </cell>
          <cell r="O1606" t="str">
            <v/>
          </cell>
          <cell r="P1606" t="str">
            <v>4</v>
          </cell>
          <cell r="Q1606" t="str">
            <v>MPHP</v>
          </cell>
          <cell r="R1606" t="str">
            <v>PARA</v>
          </cell>
        </row>
        <row r="1607">
          <cell r="B1607" t="str">
            <v>7123</v>
          </cell>
          <cell r="C1607">
            <v>418</v>
          </cell>
          <cell r="D1607" t="str">
            <v>TRANSITIONAL TUTOR PARA</v>
          </cell>
          <cell r="E1607" t="str">
            <v>NON-EXEMPT</v>
          </cell>
          <cell r="F1607" t="str">
            <v>H</v>
          </cell>
          <cell r="G1607">
            <v>0</v>
          </cell>
          <cell r="H1607">
            <v>1111</v>
          </cell>
          <cell r="I1607" t="str">
            <v>0170</v>
          </cell>
          <cell r="J1607" t="str">
            <v>050</v>
          </cell>
          <cell r="K1607" t="str">
            <v>5</v>
          </cell>
          <cell r="L1607" t="str">
            <v>7</v>
          </cell>
          <cell r="M1607" t="str">
            <v>Y</v>
          </cell>
          <cell r="N1607" t="str">
            <v/>
          </cell>
          <cell r="O1607" t="str">
            <v/>
          </cell>
          <cell r="P1607" t="str">
            <v>4</v>
          </cell>
          <cell r="Q1607" t="str">
            <v>MPHP</v>
          </cell>
          <cell r="R1607" t="str">
            <v>PARA</v>
          </cell>
        </row>
        <row r="1608">
          <cell r="B1608" t="str">
            <v>7125</v>
          </cell>
          <cell r="C1608">
            <v>403</v>
          </cell>
          <cell r="D1608" t="str">
            <v>CHILD CARE GROUP LEADER</v>
          </cell>
          <cell r="E1608" t="str">
            <v>NON-EXEMPT</v>
          </cell>
          <cell r="F1608" t="str">
            <v>H</v>
          </cell>
          <cell r="G1608">
            <v>0</v>
          </cell>
          <cell r="H1608">
            <v>1111</v>
          </cell>
          <cell r="I1608" t="str">
            <v>0175</v>
          </cell>
          <cell r="J1608" t="str">
            <v>040</v>
          </cell>
          <cell r="K1608" t="str">
            <v>4</v>
          </cell>
          <cell r="L1608" t="str">
            <v>7</v>
          </cell>
          <cell r="M1608" t="str">
            <v>Y</v>
          </cell>
          <cell r="N1608" t="str">
            <v/>
          </cell>
          <cell r="O1608" t="str">
            <v/>
          </cell>
          <cell r="P1608" t="str">
            <v>4</v>
          </cell>
          <cell r="Q1608" t="str">
            <v>MNNE</v>
          </cell>
          <cell r="R1608" t="str">
            <v>PARA</v>
          </cell>
        </row>
        <row r="1609">
          <cell r="B1609" t="str">
            <v>7127</v>
          </cell>
          <cell r="C1609">
            <v>415</v>
          </cell>
          <cell r="D1609" t="str">
            <v>CHILD CARE GRP LDR, SENIOR</v>
          </cell>
          <cell r="E1609" t="str">
            <v>NON-EXEMPT</v>
          </cell>
          <cell r="F1609" t="str">
            <v>H</v>
          </cell>
          <cell r="G1609">
            <v>0</v>
          </cell>
          <cell r="H1609">
            <v>1111</v>
          </cell>
          <cell r="I1609" t="str">
            <v>0175</v>
          </cell>
          <cell r="J1609" t="str">
            <v>050</v>
          </cell>
          <cell r="K1609" t="str">
            <v>4</v>
          </cell>
          <cell r="L1609" t="str">
            <v>7</v>
          </cell>
          <cell r="M1609" t="str">
            <v>Y</v>
          </cell>
          <cell r="N1609" t="str">
            <v/>
          </cell>
          <cell r="O1609" t="str">
            <v/>
          </cell>
          <cell r="P1609" t="str">
            <v>4</v>
          </cell>
          <cell r="Q1609" t="str">
            <v>MPHP</v>
          </cell>
          <cell r="R1609" t="str">
            <v>PARA</v>
          </cell>
        </row>
        <row r="1610">
          <cell r="B1610" t="str">
            <v>7130</v>
          </cell>
          <cell r="C1610">
            <v>409</v>
          </cell>
          <cell r="D1610" t="str">
            <v>HEALTH OCCUPATIONS PARA</v>
          </cell>
          <cell r="E1610" t="str">
            <v>NON-EXEMPT</v>
          </cell>
          <cell r="F1610" t="str">
            <v>H</v>
          </cell>
          <cell r="G1610">
            <v>0</v>
          </cell>
          <cell r="H1610">
            <v>1111</v>
          </cell>
          <cell r="I1610" t="str">
            <v>0175</v>
          </cell>
          <cell r="J1610" t="str">
            <v>080</v>
          </cell>
          <cell r="K1610" t="str">
            <v>4</v>
          </cell>
          <cell r="L1610" t="str">
            <v>7</v>
          </cell>
          <cell r="M1610" t="str">
            <v>Y</v>
          </cell>
          <cell r="N1610" t="str">
            <v/>
          </cell>
          <cell r="O1610" t="str">
            <v/>
          </cell>
          <cell r="P1610" t="str">
            <v>4</v>
          </cell>
          <cell r="Q1610" t="str">
            <v>MPHP</v>
          </cell>
          <cell r="R1610" t="str">
            <v>PARA</v>
          </cell>
        </row>
        <row r="1611">
          <cell r="B1611" t="str">
            <v>7135</v>
          </cell>
          <cell r="C1611">
            <v>416</v>
          </cell>
          <cell r="D1611" t="str">
            <v>INSTRUCTION/TRANSPORT PARA</v>
          </cell>
          <cell r="E1611" t="str">
            <v>NON-EXEMPT</v>
          </cell>
          <cell r="F1611" t="str">
            <v>H</v>
          </cell>
          <cell r="G1611">
            <v>0</v>
          </cell>
          <cell r="H1611">
            <v>1111</v>
          </cell>
          <cell r="I1611" t="str">
            <v>0170</v>
          </cell>
          <cell r="J1611" t="str">
            <v>080</v>
          </cell>
          <cell r="K1611" t="str">
            <v>1</v>
          </cell>
          <cell r="L1611" t="str">
            <v>7</v>
          </cell>
          <cell r="M1611" t="str">
            <v>Y</v>
          </cell>
          <cell r="N1611" t="str">
            <v/>
          </cell>
          <cell r="O1611" t="str">
            <v/>
          </cell>
          <cell r="P1611" t="str">
            <v>4</v>
          </cell>
          <cell r="Q1611" t="str">
            <v>MPHP</v>
          </cell>
          <cell r="R1611" t="str">
            <v>PARA</v>
          </cell>
        </row>
        <row r="1612">
          <cell r="B1612" t="str">
            <v>7200</v>
          </cell>
          <cell r="C1612">
            <v>415</v>
          </cell>
          <cell r="D1612" t="str">
            <v>SPEC ED PARA SUB/SEV-PROFND</v>
          </cell>
          <cell r="E1612" t="str">
            <v>NON-EXEMPT</v>
          </cell>
          <cell r="F1612" t="str">
            <v>H</v>
          </cell>
          <cell r="G1612">
            <v>0</v>
          </cell>
          <cell r="H1612">
            <v>1111</v>
          </cell>
          <cell r="I1612" t="str">
            <v>0175</v>
          </cell>
          <cell r="J1612" t="str">
            <v>070</v>
          </cell>
          <cell r="K1612" t="str">
            <v>1</v>
          </cell>
          <cell r="L1612" t="str">
            <v>7</v>
          </cell>
          <cell r="M1612" t="str">
            <v>Y</v>
          </cell>
          <cell r="N1612" t="str">
            <v/>
          </cell>
          <cell r="O1612" t="str">
            <v/>
          </cell>
          <cell r="P1612" t="str">
            <v>4</v>
          </cell>
          <cell r="Q1612" t="str">
            <v>MPHP</v>
          </cell>
          <cell r="R1612" t="str">
            <v>PARA</v>
          </cell>
        </row>
        <row r="1613">
          <cell r="B1613" t="str">
            <v>7201</v>
          </cell>
          <cell r="C1613">
            <v>0</v>
          </cell>
          <cell r="D1613" t="str">
            <v>EARLY CHILDHD SUB PARA</v>
          </cell>
          <cell r="E1613" t="str">
            <v>NON-EXEMPT</v>
          </cell>
          <cell r="F1613" t="str">
            <v>H</v>
          </cell>
          <cell r="G1613">
            <v>0</v>
          </cell>
          <cell r="H1613">
            <v>1111</v>
          </cell>
          <cell r="I1613" t="str">
            <v>0170</v>
          </cell>
          <cell r="J1613" t="str">
            <v>040</v>
          </cell>
          <cell r="K1613" t="str">
            <v>3</v>
          </cell>
          <cell r="L1613" t="str">
            <v>7</v>
          </cell>
          <cell r="M1613" t="str">
            <v>Y</v>
          </cell>
          <cell r="N1613" t="str">
            <v/>
          </cell>
          <cell r="O1613" t="str">
            <v/>
          </cell>
          <cell r="P1613" t="str">
            <v>4</v>
          </cell>
          <cell r="Q1613" t="str">
            <v>MPHP</v>
          </cell>
          <cell r="R1613" t="str">
            <v>PARA</v>
          </cell>
        </row>
        <row r="1614">
          <cell r="B1614" t="str">
            <v>7210</v>
          </cell>
          <cell r="C1614">
            <v>402</v>
          </cell>
          <cell r="D1614" t="str">
            <v>VOCATIONAL TRANSITION PARA</v>
          </cell>
          <cell r="E1614" t="str">
            <v>NON-EXEMPT</v>
          </cell>
          <cell r="F1614" t="str">
            <v>H</v>
          </cell>
          <cell r="G1614">
            <v>0</v>
          </cell>
          <cell r="H1614">
            <v>1111</v>
          </cell>
          <cell r="I1614" t="str">
            <v>0175</v>
          </cell>
          <cell r="J1614" t="str">
            <v>080</v>
          </cell>
          <cell r="K1614" t="str">
            <v>3</v>
          </cell>
          <cell r="L1614" t="str">
            <v>7</v>
          </cell>
          <cell r="M1614" t="str">
            <v>Y</v>
          </cell>
          <cell r="N1614" t="str">
            <v/>
          </cell>
          <cell r="O1614" t="str">
            <v/>
          </cell>
          <cell r="P1614" t="str">
            <v>4</v>
          </cell>
          <cell r="Q1614" t="str">
            <v>MPHP</v>
          </cell>
          <cell r="R1614" t="str">
            <v>PARA</v>
          </cell>
        </row>
        <row r="1615">
          <cell r="B1615" t="str">
            <v>7211</v>
          </cell>
          <cell r="C1615">
            <v>415</v>
          </cell>
          <cell r="D1615" t="str">
            <v>CAREER RESOURCE DEV SPEC</v>
          </cell>
          <cell r="E1615" t="str">
            <v>NON-EXEMPT</v>
          </cell>
          <cell r="F1615" t="str">
            <v>H</v>
          </cell>
          <cell r="G1615">
            <v>0</v>
          </cell>
          <cell r="H1615">
            <v>1111</v>
          </cell>
          <cell r="I1615" t="str">
            <v>0175</v>
          </cell>
          <cell r="J1615" t="str">
            <v>080</v>
          </cell>
          <cell r="K1615" t="str">
            <v>3</v>
          </cell>
          <cell r="L1615" t="str">
            <v>7</v>
          </cell>
          <cell r="M1615" t="str">
            <v>Y</v>
          </cell>
          <cell r="N1615" t="str">
            <v/>
          </cell>
          <cell r="O1615" t="str">
            <v/>
          </cell>
          <cell r="P1615" t="str">
            <v>4</v>
          </cell>
          <cell r="Q1615" t="str">
            <v>MPHP</v>
          </cell>
          <cell r="R1615" t="str">
            <v>PARA</v>
          </cell>
        </row>
        <row r="1616">
          <cell r="B1616" t="str">
            <v>7220</v>
          </cell>
          <cell r="C1616">
            <v>416</v>
          </cell>
          <cell r="D1616" t="str">
            <v>ITINERANT SPECIAL ED PARA</v>
          </cell>
          <cell r="E1616" t="str">
            <v>NON-EXEMPT</v>
          </cell>
          <cell r="F1616" t="str">
            <v>H</v>
          </cell>
          <cell r="G1616">
            <v>0</v>
          </cell>
          <cell r="H1616">
            <v>1111</v>
          </cell>
          <cell r="I1616" t="str">
            <v>0170</v>
          </cell>
          <cell r="J1616" t="str">
            <v>080</v>
          </cell>
          <cell r="K1616" t="str">
            <v>4</v>
          </cell>
          <cell r="L1616" t="str">
            <v>7</v>
          </cell>
          <cell r="M1616" t="str">
            <v>Y</v>
          </cell>
          <cell r="N1616" t="str">
            <v/>
          </cell>
          <cell r="O1616" t="str">
            <v/>
          </cell>
          <cell r="P1616" t="str">
            <v>4</v>
          </cell>
          <cell r="Q1616" t="str">
            <v>MPHP</v>
          </cell>
          <cell r="R1616" t="str">
            <v>PARA</v>
          </cell>
        </row>
        <row r="1617">
          <cell r="B1617" t="str">
            <v>7300</v>
          </cell>
          <cell r="C1617">
            <v>411</v>
          </cell>
          <cell r="D1617" t="str">
            <v>LIBRARY TECH I</v>
          </cell>
          <cell r="E1617" t="str">
            <v>NON-EXEMPT</v>
          </cell>
          <cell r="F1617" t="str">
            <v>H</v>
          </cell>
          <cell r="G1617">
            <v>190</v>
          </cell>
          <cell r="H1617">
            <v>1111</v>
          </cell>
          <cell r="I1617" t="str">
            <v>0170</v>
          </cell>
          <cell r="J1617" t="str">
            <v>070</v>
          </cell>
          <cell r="K1617" t="str">
            <v>1</v>
          </cell>
          <cell r="L1617" t="str">
            <v>7</v>
          </cell>
          <cell r="M1617" t="str">
            <v>Y</v>
          </cell>
          <cell r="N1617" t="str">
            <v/>
          </cell>
          <cell r="O1617" t="str">
            <v/>
          </cell>
          <cell r="P1617" t="str">
            <v>4</v>
          </cell>
          <cell r="Q1617" t="str">
            <v>MNNE</v>
          </cell>
          <cell r="R1617" t="str">
            <v>PARA</v>
          </cell>
        </row>
        <row r="1618">
          <cell r="B1618" t="str">
            <v>8000</v>
          </cell>
          <cell r="C1618">
            <v>346</v>
          </cell>
          <cell r="D1618" t="str">
            <v>LAS TESTER</v>
          </cell>
          <cell r="E1618" t="str">
            <v>NON-EXEMPT</v>
          </cell>
          <cell r="F1618" t="str">
            <v>H</v>
          </cell>
          <cell r="G1618">
            <v>235</v>
          </cell>
          <cell r="H1618">
            <v>1111</v>
          </cell>
          <cell r="I1618" t="str">
            <v>0403</v>
          </cell>
          <cell r="J1618" t="str">
            <v>235</v>
          </cell>
          <cell r="K1618" t="str">
            <v>4</v>
          </cell>
          <cell r="L1618" t="str">
            <v>8</v>
          </cell>
          <cell r="M1618" t="str">
            <v>Y</v>
          </cell>
          <cell r="N1618" t="str">
            <v/>
          </cell>
          <cell r="O1618" t="str">
            <v/>
          </cell>
          <cell r="P1618" t="str">
            <v>4</v>
          </cell>
          <cell r="Q1618" t="str">
            <v>MNNE</v>
          </cell>
          <cell r="R1618" t="str">
            <v>NONE</v>
          </cell>
        </row>
        <row r="1619">
          <cell r="B1619" t="str">
            <v>8100</v>
          </cell>
          <cell r="C1619">
            <v>212</v>
          </cell>
          <cell r="D1619" t="str">
            <v>SPECIALIST, AREA</v>
          </cell>
          <cell r="E1619" t="str">
            <v>EXEMPT</v>
          </cell>
          <cell r="F1619" t="str">
            <v>S</v>
          </cell>
          <cell r="G1619">
            <v>235</v>
          </cell>
          <cell r="H1619">
            <v>1111</v>
          </cell>
          <cell r="I1619" t="str">
            <v>1423</v>
          </cell>
          <cell r="J1619" t="str">
            <v>010</v>
          </cell>
          <cell r="K1619" t="str">
            <v>1</v>
          </cell>
          <cell r="L1619" t="str">
            <v>7</v>
          </cell>
          <cell r="M1619" t="str">
            <v>Y</v>
          </cell>
          <cell r="N1619" t="str">
            <v/>
          </cell>
          <cell r="O1619" t="str">
            <v/>
          </cell>
          <cell r="P1619" t="str">
            <v>4</v>
          </cell>
          <cell r="Q1619" t="str">
            <v>MNTH</v>
          </cell>
          <cell r="R1619" t="str">
            <v>NONE</v>
          </cell>
        </row>
        <row r="1620">
          <cell r="B1620" t="str">
            <v>8101</v>
          </cell>
          <cell r="C1620">
            <v>215</v>
          </cell>
          <cell r="D1620" t="str">
            <v>SPECIALIST, INSTRUCTIONAL</v>
          </cell>
          <cell r="E1620" t="str">
            <v>EXEMPT</v>
          </cell>
          <cell r="F1620" t="str">
            <v>S</v>
          </cell>
          <cell r="G1620">
            <v>200</v>
          </cell>
          <cell r="H1620">
            <v>1111</v>
          </cell>
          <cell r="I1620" t="str">
            <v>1424</v>
          </cell>
          <cell r="J1620" t="str">
            <v>010</v>
          </cell>
          <cell r="K1620" t="str">
            <v>1</v>
          </cell>
          <cell r="L1620" t="str">
            <v>10</v>
          </cell>
          <cell r="M1620" t="str">
            <v>Y</v>
          </cell>
          <cell r="N1620" t="str">
            <v/>
          </cell>
          <cell r="O1620" t="str">
            <v/>
          </cell>
          <cell r="P1620" t="str">
            <v>4</v>
          </cell>
          <cell r="Q1620" t="str">
            <v>MNTH</v>
          </cell>
          <cell r="R1620" t="str">
            <v>NONE</v>
          </cell>
        </row>
        <row r="1621">
          <cell r="B1621" t="str">
            <v>8102</v>
          </cell>
          <cell r="C1621">
            <v>346</v>
          </cell>
          <cell r="D1621" t="str">
            <v>SPECIALIST, CONTENT ASSESSMENT</v>
          </cell>
          <cell r="E1621" t="str">
            <v>EXEMPT</v>
          </cell>
          <cell r="F1621" t="str">
            <v>S</v>
          </cell>
          <cell r="G1621">
            <v>235</v>
          </cell>
          <cell r="H1621">
            <v>1111</v>
          </cell>
          <cell r="I1621" t="str">
            <v>1424</v>
          </cell>
          <cell r="J1621" t="str">
            <v>010</v>
          </cell>
          <cell r="K1621" t="str">
            <v>1</v>
          </cell>
          <cell r="L1621" t="str">
            <v>10</v>
          </cell>
          <cell r="M1621" t="str">
            <v>Y</v>
          </cell>
          <cell r="N1621" t="str">
            <v/>
          </cell>
          <cell r="O1621" t="str">
            <v/>
          </cell>
          <cell r="P1621" t="str">
            <v>4</v>
          </cell>
          <cell r="Q1621" t="str">
            <v>MNTH</v>
          </cell>
          <cell r="R1621" t="str">
            <v>NONE</v>
          </cell>
        </row>
        <row r="1622">
          <cell r="B1622" t="str">
            <v>8103</v>
          </cell>
          <cell r="C1622">
            <v>215</v>
          </cell>
          <cell r="D1622" t="str">
            <v>SPECIALIST, INSTRUCTIONAL</v>
          </cell>
          <cell r="E1622" t="str">
            <v>EXEMPT</v>
          </cell>
          <cell r="F1622" t="str">
            <v>S</v>
          </cell>
          <cell r="G1622">
            <v>235</v>
          </cell>
          <cell r="H1622">
            <v>1111</v>
          </cell>
          <cell r="I1622" t="str">
            <v>1424</v>
          </cell>
          <cell r="J1622" t="str">
            <v>020</v>
          </cell>
          <cell r="K1622" t="str">
            <v>1</v>
          </cell>
          <cell r="L1622" t="str">
            <v>10</v>
          </cell>
          <cell r="M1622" t="str">
            <v>Y</v>
          </cell>
          <cell r="N1622" t="str">
            <v/>
          </cell>
          <cell r="O1622" t="str">
            <v/>
          </cell>
          <cell r="P1622" t="str">
            <v>4</v>
          </cell>
          <cell r="Q1622" t="str">
            <v>MNTH</v>
          </cell>
          <cell r="R1622" t="str">
            <v>NONE</v>
          </cell>
        </row>
        <row r="1623">
          <cell r="B1623" t="str">
            <v>8104</v>
          </cell>
          <cell r="C1623">
            <v>215</v>
          </cell>
          <cell r="D1623" t="str">
            <v>TEACHER EFFECTIVE COACH</v>
          </cell>
          <cell r="E1623" t="str">
            <v>EXEMPT</v>
          </cell>
          <cell r="F1623" t="str">
            <v>S</v>
          </cell>
          <cell r="G1623">
            <v>212</v>
          </cell>
          <cell r="H1623">
            <v>1111</v>
          </cell>
          <cell r="I1623" t="str">
            <v>1424</v>
          </cell>
          <cell r="J1623" t="str">
            <v>030</v>
          </cell>
          <cell r="K1623" t="str">
            <v>1</v>
          </cell>
          <cell r="L1623" t="str">
            <v>10</v>
          </cell>
          <cell r="M1623" t="str">
            <v>Y</v>
          </cell>
          <cell r="N1623" t="str">
            <v/>
          </cell>
          <cell r="O1623" t="str">
            <v/>
          </cell>
          <cell r="P1623" t="str">
            <v>4</v>
          </cell>
          <cell r="Q1623" t="str">
            <v>MNTH</v>
          </cell>
          <cell r="R1623" t="str">
            <v>NONE</v>
          </cell>
        </row>
        <row r="1624">
          <cell r="B1624" t="str">
            <v>8105</v>
          </cell>
          <cell r="C1624">
            <v>215</v>
          </cell>
          <cell r="D1624" t="str">
            <v>SCHOOL IMPROVEMENT PARTNER</v>
          </cell>
          <cell r="E1624" t="str">
            <v>EXEMPT</v>
          </cell>
          <cell r="F1624" t="str">
            <v>S</v>
          </cell>
          <cell r="G1624">
            <v>200</v>
          </cell>
          <cell r="H1624">
            <v>1111</v>
          </cell>
          <cell r="I1624" t="str">
            <v>1424</v>
          </cell>
          <cell r="J1624" t="str">
            <v>010</v>
          </cell>
          <cell r="K1624" t="str">
            <v>1</v>
          </cell>
          <cell r="L1624" t="str">
            <v>10</v>
          </cell>
          <cell r="M1624" t="str">
            <v>Y</v>
          </cell>
          <cell r="N1624" t="str">
            <v/>
          </cell>
          <cell r="O1624" t="str">
            <v/>
          </cell>
          <cell r="P1624" t="str">
            <v>4</v>
          </cell>
          <cell r="Q1624" t="str">
            <v>MNTH</v>
          </cell>
          <cell r="R1624" t="str">
            <v>NONE</v>
          </cell>
        </row>
        <row r="1625">
          <cell r="B1625" t="str">
            <v>8106</v>
          </cell>
          <cell r="C1625">
            <v>212</v>
          </cell>
          <cell r="D1625" t="str">
            <v>SPECIALIST, PROJECT 232</v>
          </cell>
          <cell r="E1625" t="str">
            <v>EXEMPT</v>
          </cell>
          <cell r="F1625" t="str">
            <v>S</v>
          </cell>
          <cell r="G1625">
            <v>235</v>
          </cell>
          <cell r="H1625">
            <v>1111</v>
          </cell>
          <cell r="I1625" t="str">
            <v>1423</v>
          </cell>
          <cell r="J1625" t="str">
            <v>010</v>
          </cell>
          <cell r="K1625" t="str">
            <v>1</v>
          </cell>
          <cell r="L1625" t="str">
            <v>7</v>
          </cell>
          <cell r="M1625" t="str">
            <v>Y</v>
          </cell>
          <cell r="N1625" t="str">
            <v/>
          </cell>
          <cell r="O1625" t="str">
            <v/>
          </cell>
          <cell r="P1625" t="str">
            <v>4</v>
          </cell>
          <cell r="Q1625" t="str">
            <v>MNTH</v>
          </cell>
          <cell r="R1625" t="str">
            <v>NONE</v>
          </cell>
        </row>
        <row r="1626">
          <cell r="B1626" t="str">
            <v>8107</v>
          </cell>
          <cell r="C1626">
            <v>215</v>
          </cell>
          <cell r="D1626" t="str">
            <v>DATA ASSESSMENT PARTNER</v>
          </cell>
          <cell r="E1626" t="str">
            <v>EXEMPT</v>
          </cell>
          <cell r="F1626" t="str">
            <v>S</v>
          </cell>
          <cell r="G1626">
            <v>200</v>
          </cell>
          <cell r="H1626">
            <v>1111</v>
          </cell>
          <cell r="I1626" t="str">
            <v>1424</v>
          </cell>
          <cell r="J1626" t="str">
            <v>010</v>
          </cell>
          <cell r="K1626" t="str">
            <v>1</v>
          </cell>
          <cell r="L1626" t="str">
            <v>10</v>
          </cell>
          <cell r="M1626" t="str">
            <v>Y</v>
          </cell>
          <cell r="N1626" t="str">
            <v/>
          </cell>
          <cell r="O1626" t="str">
            <v/>
          </cell>
          <cell r="P1626" t="str">
            <v>4</v>
          </cell>
          <cell r="Q1626" t="str">
            <v>MNTH</v>
          </cell>
          <cell r="R1626" t="str">
            <v>NONE</v>
          </cell>
        </row>
        <row r="1627">
          <cell r="B1627" t="str">
            <v>8114</v>
          </cell>
          <cell r="C1627">
            <v>212</v>
          </cell>
          <cell r="D1627" t="str">
            <v>COORDINATOR, AREA ELA CMPL</v>
          </cell>
          <cell r="E1627" t="str">
            <v>EXEMPT</v>
          </cell>
          <cell r="F1627" t="str">
            <v>S</v>
          </cell>
          <cell r="G1627">
            <v>232</v>
          </cell>
          <cell r="H1627">
            <v>1111</v>
          </cell>
          <cell r="I1627" t="str">
            <v>1423</v>
          </cell>
          <cell r="J1627" t="str">
            <v>010</v>
          </cell>
          <cell r="K1627" t="str">
            <v>1</v>
          </cell>
          <cell r="L1627" t="str">
            <v>7</v>
          </cell>
          <cell r="M1627" t="str">
            <v>Y</v>
          </cell>
          <cell r="N1627" t="str">
            <v/>
          </cell>
          <cell r="O1627" t="str">
            <v/>
          </cell>
          <cell r="P1627" t="str">
            <v>4</v>
          </cell>
          <cell r="Q1627" t="str">
            <v>MNTH</v>
          </cell>
          <cell r="R1627" t="str">
            <v>NONE</v>
          </cell>
        </row>
        <row r="1628">
          <cell r="B1628" t="str">
            <v>8150</v>
          </cell>
          <cell r="C1628">
            <v>346</v>
          </cell>
          <cell r="D1628" t="str">
            <v>COORDINATOR, CTL SCH CNSLG</v>
          </cell>
          <cell r="E1628" t="str">
            <v>EXEMPT</v>
          </cell>
          <cell r="F1628" t="str">
            <v>S</v>
          </cell>
          <cell r="G1628">
            <v>200</v>
          </cell>
          <cell r="H1628">
            <v>1111</v>
          </cell>
          <cell r="I1628" t="str">
            <v>1423</v>
          </cell>
          <cell r="J1628" t="str">
            <v>020</v>
          </cell>
          <cell r="K1628" t="str">
            <v>1</v>
          </cell>
          <cell r="L1628" t="str">
            <v>7</v>
          </cell>
          <cell r="M1628" t="str">
            <v>Y</v>
          </cell>
          <cell r="N1628" t="str">
            <v/>
          </cell>
          <cell r="O1628" t="str">
            <v/>
          </cell>
          <cell r="P1628" t="str">
            <v>4</v>
          </cell>
          <cell r="Q1628" t="str">
            <v>MNTH</v>
          </cell>
          <cell r="R1628" t="str">
            <v>NONE</v>
          </cell>
        </row>
        <row r="1629">
          <cell r="B1629" t="str">
            <v>9201</v>
          </cell>
          <cell r="C1629">
            <v>415</v>
          </cell>
          <cell r="D1629" t="str">
            <v>APP PRE SCHOOL AIDE</v>
          </cell>
          <cell r="E1629" t="str">
            <v>NON-EXEMPT</v>
          </cell>
          <cell r="F1629" t="str">
            <v>H</v>
          </cell>
          <cell r="G1629">
            <v>0</v>
          </cell>
          <cell r="H1629">
            <v>1111</v>
          </cell>
          <cell r="I1629" t="str">
            <v>0414</v>
          </cell>
          <cell r="J1629" t="str">
            <v>235</v>
          </cell>
          <cell r="K1629" t="str">
            <v>1</v>
          </cell>
          <cell r="L1629" t="str">
            <v>10</v>
          </cell>
          <cell r="M1629" t="str">
            <v>Y</v>
          </cell>
          <cell r="N1629" t="str">
            <v/>
          </cell>
          <cell r="O1629" t="str">
            <v/>
          </cell>
          <cell r="P1629" t="str">
            <v>4</v>
          </cell>
          <cell r="Q1629" t="str">
            <v>MNNE</v>
          </cell>
          <cell r="R1629" t="str">
            <v>NONE</v>
          </cell>
        </row>
        <row r="1630">
          <cell r="B1630" t="str">
            <v>9203</v>
          </cell>
          <cell r="C1630">
            <v>632</v>
          </cell>
          <cell r="D1630" t="str">
            <v>MISC FEE BASIS</v>
          </cell>
          <cell r="E1630" t="str">
            <v>NON-EXEMPT</v>
          </cell>
          <cell r="F1630" t="str">
            <v>H</v>
          </cell>
          <cell r="G1630">
            <v>0</v>
          </cell>
          <cell r="H1630">
            <v>1111</v>
          </cell>
          <cell r="I1630" t="str">
            <v>0040R</v>
          </cell>
          <cell r="J1630" t="str">
            <v>040</v>
          </cell>
          <cell r="K1630" t="str">
            <v/>
          </cell>
          <cell r="L1630" t="str">
            <v/>
          </cell>
          <cell r="M1630" t="str">
            <v>Y</v>
          </cell>
          <cell r="N1630" t="str">
            <v/>
          </cell>
          <cell r="O1630" t="str">
            <v/>
          </cell>
          <cell r="P1630" t="str">
            <v>4</v>
          </cell>
          <cell r="Q1630" t="str">
            <v>MPHP</v>
          </cell>
          <cell r="R1630" t="str">
            <v>NONE</v>
          </cell>
        </row>
        <row r="1631">
          <cell r="B1631" t="str">
            <v>9204</v>
          </cell>
          <cell r="C1631">
            <v>632</v>
          </cell>
          <cell r="D1631" t="str">
            <v>MISC PERIODIC</v>
          </cell>
          <cell r="E1631" t="str">
            <v>NON-EXEMPT</v>
          </cell>
          <cell r="F1631" t="str">
            <v>H</v>
          </cell>
          <cell r="G1631">
            <v>0</v>
          </cell>
          <cell r="H1631">
            <v>1111</v>
          </cell>
          <cell r="I1631" t="str">
            <v>0520R</v>
          </cell>
          <cell r="J1631" t="str">
            <v>010</v>
          </cell>
          <cell r="K1631" t="str">
            <v/>
          </cell>
          <cell r="L1631" t="str">
            <v/>
          </cell>
          <cell r="M1631" t="str">
            <v>Y</v>
          </cell>
          <cell r="N1631" t="str">
            <v/>
          </cell>
          <cell r="O1631" t="str">
            <v/>
          </cell>
          <cell r="P1631" t="str">
            <v>4</v>
          </cell>
          <cell r="Q1631" t="str">
            <v>MPHP</v>
          </cell>
          <cell r="R1631" t="str">
            <v>NONE</v>
          </cell>
        </row>
        <row r="1632">
          <cell r="B1632" t="str">
            <v>9204</v>
          </cell>
          <cell r="C1632">
            <v>632</v>
          </cell>
          <cell r="D1632" t="str">
            <v>MISC PERIODIC</v>
          </cell>
          <cell r="E1632" t="str">
            <v>NON-EXEMPT</v>
          </cell>
          <cell r="F1632" t="str">
            <v>H</v>
          </cell>
          <cell r="G1632">
            <v>0</v>
          </cell>
          <cell r="H1632">
            <v>1111</v>
          </cell>
          <cell r="I1632" t="str">
            <v>0520R</v>
          </cell>
          <cell r="J1632" t="str">
            <v>010</v>
          </cell>
          <cell r="K1632" t="str">
            <v/>
          </cell>
          <cell r="L1632" t="str">
            <v/>
          </cell>
          <cell r="M1632" t="str">
            <v>Y</v>
          </cell>
          <cell r="N1632" t="str">
            <v/>
          </cell>
          <cell r="O1632" t="str">
            <v/>
          </cell>
          <cell r="P1632" t="str">
            <v>4</v>
          </cell>
          <cell r="Q1632" t="str">
            <v>MPHP</v>
          </cell>
          <cell r="R1632" t="str">
            <v>NONE</v>
          </cell>
        </row>
        <row r="1633">
          <cell r="B1633" t="str">
            <v>9204</v>
          </cell>
          <cell r="C1633">
            <v>632</v>
          </cell>
          <cell r="D1633" t="str">
            <v>MISC PERIODIC</v>
          </cell>
          <cell r="E1633" t="str">
            <v>NON-EXEMPT</v>
          </cell>
          <cell r="F1633" t="str">
            <v>H</v>
          </cell>
          <cell r="G1633">
            <v>0</v>
          </cell>
          <cell r="H1633">
            <v>1111</v>
          </cell>
          <cell r="I1633" t="str">
            <v>0520R</v>
          </cell>
          <cell r="J1633" t="str">
            <v>010</v>
          </cell>
          <cell r="K1633" t="str">
            <v/>
          </cell>
          <cell r="L1633" t="str">
            <v/>
          </cell>
          <cell r="M1633" t="str">
            <v>Y</v>
          </cell>
          <cell r="N1633" t="str">
            <v/>
          </cell>
          <cell r="O1633" t="str">
            <v/>
          </cell>
          <cell r="P1633" t="str">
            <v>4</v>
          </cell>
          <cell r="Q1633" t="str">
            <v>MPHP</v>
          </cell>
          <cell r="R1633" t="str">
            <v>NONE</v>
          </cell>
        </row>
        <row r="1634">
          <cell r="B1634" t="str">
            <v>9204</v>
          </cell>
          <cell r="C1634">
            <v>632</v>
          </cell>
          <cell r="D1634" t="str">
            <v>MISC PERIODIC</v>
          </cell>
          <cell r="E1634" t="str">
            <v>NON-EXEMPT</v>
          </cell>
          <cell r="F1634" t="str">
            <v>H</v>
          </cell>
          <cell r="G1634">
            <v>0</v>
          </cell>
          <cell r="H1634">
            <v>1111</v>
          </cell>
          <cell r="I1634" t="str">
            <v>0520R</v>
          </cell>
          <cell r="J1634" t="str">
            <v>010</v>
          </cell>
          <cell r="K1634" t="str">
            <v/>
          </cell>
          <cell r="L1634" t="str">
            <v/>
          </cell>
          <cell r="M1634" t="str">
            <v>Y</v>
          </cell>
          <cell r="N1634" t="str">
            <v/>
          </cell>
          <cell r="O1634" t="str">
            <v/>
          </cell>
          <cell r="P1634" t="str">
            <v>4</v>
          </cell>
          <cell r="Q1634" t="str">
            <v>MPHP</v>
          </cell>
          <cell r="R1634" t="str">
            <v>NONE</v>
          </cell>
        </row>
        <row r="1635">
          <cell r="B1635" t="str">
            <v>9205</v>
          </cell>
          <cell r="C1635">
            <v>632</v>
          </cell>
          <cell r="D1635" t="str">
            <v>EGOS, MISC PERIODIC</v>
          </cell>
          <cell r="E1635" t="str">
            <v>NON-EXEMPT</v>
          </cell>
          <cell r="F1635" t="str">
            <v>H</v>
          </cell>
          <cell r="G1635">
            <v>0</v>
          </cell>
          <cell r="H1635">
            <v>1111</v>
          </cell>
          <cell r="I1635" t="str">
            <v>0520R</v>
          </cell>
          <cell r="J1635" t="str">
            <v>010</v>
          </cell>
          <cell r="K1635" t="str">
            <v/>
          </cell>
          <cell r="L1635" t="str">
            <v/>
          </cell>
          <cell r="M1635" t="str">
            <v>Y</v>
          </cell>
          <cell r="N1635" t="str">
            <v/>
          </cell>
          <cell r="O1635" t="str">
            <v/>
          </cell>
          <cell r="P1635" t="str">
            <v>4</v>
          </cell>
          <cell r="Q1635" t="str">
            <v>MPHP</v>
          </cell>
          <cell r="R1635" t="str">
            <v>NONE</v>
          </cell>
        </row>
        <row r="1636">
          <cell r="B1636" t="str">
            <v>9206</v>
          </cell>
          <cell r="C1636">
            <v>514</v>
          </cell>
          <cell r="D1636" t="str">
            <v>OPP SCHOOL, CHE WK</v>
          </cell>
          <cell r="E1636" t="str">
            <v>NON-EXEMPT</v>
          </cell>
          <cell r="F1636" t="str">
            <v>H</v>
          </cell>
          <cell r="G1636">
            <v>0</v>
          </cell>
          <cell r="H1636">
            <v>1111</v>
          </cell>
          <cell r="I1636" t="str">
            <v>0640R</v>
          </cell>
          <cell r="J1636" t="str">
            <v>010</v>
          </cell>
          <cell r="K1636" t="str">
            <v/>
          </cell>
          <cell r="L1636" t="str">
            <v/>
          </cell>
          <cell r="M1636" t="str">
            <v>N</v>
          </cell>
          <cell r="N1636" t="str">
            <v/>
          </cell>
          <cell r="O1636" t="str">
            <v/>
          </cell>
          <cell r="P1636" t="str">
            <v>4</v>
          </cell>
          <cell r="Q1636" t="str">
            <v>MPHP</v>
          </cell>
          <cell r="R1636" t="str">
            <v>NONE</v>
          </cell>
        </row>
        <row r="1637">
          <cell r="B1637" t="str">
            <v>9207</v>
          </cell>
          <cell r="C1637">
            <v>403</v>
          </cell>
          <cell r="D1637" t="str">
            <v>OPP SCHOOL, PELL</v>
          </cell>
          <cell r="E1637" t="str">
            <v>NON-EXEMPT</v>
          </cell>
          <cell r="F1637" t="str">
            <v>H</v>
          </cell>
          <cell r="G1637">
            <v>0</v>
          </cell>
          <cell r="H1637">
            <v>1111</v>
          </cell>
          <cell r="I1637" t="str">
            <v/>
          </cell>
          <cell r="J1637" t="str">
            <v/>
          </cell>
          <cell r="K1637" t="str">
            <v/>
          </cell>
          <cell r="L1637" t="str">
            <v/>
          </cell>
          <cell r="M1637" t="str">
            <v>Y</v>
          </cell>
          <cell r="N1637" t="str">
            <v/>
          </cell>
          <cell r="O1637" t="str">
            <v/>
          </cell>
          <cell r="P1637" t="str">
            <v>4</v>
          </cell>
          <cell r="Q1637" t="str">
            <v>MNNE</v>
          </cell>
          <cell r="R1637" t="str">
            <v>NONE</v>
          </cell>
        </row>
        <row r="1638">
          <cell r="B1638" t="str">
            <v>9208</v>
          </cell>
          <cell r="C1638">
            <v>633</v>
          </cell>
          <cell r="D1638" t="str">
            <v>STAGE CREW</v>
          </cell>
          <cell r="E1638" t="str">
            <v>NON-EXEMPT</v>
          </cell>
          <cell r="F1638" t="str">
            <v>H</v>
          </cell>
          <cell r="G1638">
            <v>0</v>
          </cell>
          <cell r="H1638">
            <v>1111</v>
          </cell>
          <cell r="I1638" t="str">
            <v>0520R</v>
          </cell>
          <cell r="J1638" t="str">
            <v>010</v>
          </cell>
          <cell r="K1638" t="str">
            <v/>
          </cell>
          <cell r="L1638" t="str">
            <v/>
          </cell>
          <cell r="M1638" t="str">
            <v>N</v>
          </cell>
          <cell r="N1638" t="str">
            <v/>
          </cell>
          <cell r="O1638" t="str">
            <v/>
          </cell>
          <cell r="P1638" t="str">
            <v>4</v>
          </cell>
          <cell r="Q1638" t="str">
            <v>MPHP</v>
          </cell>
          <cell r="R1638" t="str">
            <v>NONE</v>
          </cell>
        </row>
        <row r="1639">
          <cell r="B1639" t="str">
            <v>9209</v>
          </cell>
          <cell r="C1639">
            <v>632</v>
          </cell>
          <cell r="D1639" t="str">
            <v>EGOS MISC TA</v>
          </cell>
          <cell r="E1639" t="str">
            <v>NON-EXEMPT</v>
          </cell>
          <cell r="F1639" t="str">
            <v>H</v>
          </cell>
          <cell r="G1639">
            <v>0</v>
          </cell>
          <cell r="H1639">
            <v>1111</v>
          </cell>
          <cell r="I1639" t="str">
            <v>0520R</v>
          </cell>
          <cell r="J1639" t="str">
            <v>010</v>
          </cell>
          <cell r="K1639" t="str">
            <v/>
          </cell>
          <cell r="L1639" t="str">
            <v/>
          </cell>
          <cell r="M1639" t="str">
            <v>Y</v>
          </cell>
          <cell r="N1639" t="str">
            <v/>
          </cell>
          <cell r="O1639" t="str">
            <v/>
          </cell>
          <cell r="P1639" t="str">
            <v>4</v>
          </cell>
          <cell r="Q1639" t="str">
            <v>MPHP</v>
          </cell>
          <cell r="R1639" t="str">
            <v>NONE</v>
          </cell>
        </row>
        <row r="1640">
          <cell r="B1640" t="str">
            <v>9213</v>
          </cell>
          <cell r="C1640">
            <v>346</v>
          </cell>
          <cell r="D1640" t="str">
            <v>EGOS CAREER RESOURCE ADVSR</v>
          </cell>
          <cell r="E1640" t="str">
            <v>EXEMPT</v>
          </cell>
          <cell r="F1640" t="str">
            <v>S</v>
          </cell>
          <cell r="G1640">
            <v>237</v>
          </cell>
          <cell r="H1640">
            <v>1111</v>
          </cell>
          <cell r="I1640" t="str">
            <v>1403</v>
          </cell>
          <cell r="J1640" t="str">
            <v>010</v>
          </cell>
          <cell r="K1640" t="str">
            <v>7</v>
          </cell>
          <cell r="L1640" t="str">
            <v>12</v>
          </cell>
          <cell r="M1640" t="str">
            <v>Y</v>
          </cell>
          <cell r="N1640" t="str">
            <v/>
          </cell>
          <cell r="O1640" t="str">
            <v/>
          </cell>
          <cell r="P1640" t="str">
            <v>4</v>
          </cell>
          <cell r="Q1640" t="str">
            <v>MNTH</v>
          </cell>
          <cell r="R1640" t="str">
            <v>NONE</v>
          </cell>
        </row>
        <row r="1641">
          <cell r="B1641" t="str">
            <v>9214</v>
          </cell>
          <cell r="C1641">
            <v>354</v>
          </cell>
          <cell r="D1641" t="str">
            <v>EGOS COORDINATOR</v>
          </cell>
          <cell r="E1641" t="str">
            <v>EXEMPT</v>
          </cell>
          <cell r="F1641" t="str">
            <v>S</v>
          </cell>
          <cell r="G1641">
            <v>235</v>
          </cell>
          <cell r="H1641">
            <v>1111</v>
          </cell>
          <cell r="I1641" t="str">
            <v>0400R</v>
          </cell>
          <cell r="J1641" t="str">
            <v>010</v>
          </cell>
          <cell r="K1641" t="str">
            <v/>
          </cell>
          <cell r="L1641" t="str">
            <v/>
          </cell>
          <cell r="M1641" t="str">
            <v>Y</v>
          </cell>
          <cell r="N1641" t="str">
            <v/>
          </cell>
          <cell r="O1641" t="str">
            <v/>
          </cell>
          <cell r="P1641" t="str">
            <v>4</v>
          </cell>
          <cell r="Q1641" t="str">
            <v>MNTH</v>
          </cell>
          <cell r="R1641" t="str">
            <v>NONE</v>
          </cell>
        </row>
        <row r="1642">
          <cell r="B1642" t="str">
            <v>9215</v>
          </cell>
          <cell r="C1642">
            <v>103</v>
          </cell>
          <cell r="D1642" t="str">
            <v>SUPV, EGOS FINANCIAL AID</v>
          </cell>
          <cell r="E1642" t="str">
            <v>EXEMPT</v>
          </cell>
          <cell r="F1642" t="str">
            <v>S</v>
          </cell>
          <cell r="G1642">
            <v>235</v>
          </cell>
          <cell r="H1642">
            <v>1111</v>
          </cell>
          <cell r="I1642" t="str">
            <v>1187</v>
          </cell>
          <cell r="J1642" t="str">
            <v>010</v>
          </cell>
          <cell r="K1642" t="str">
            <v>1</v>
          </cell>
          <cell r="L1642" t="str">
            <v>25</v>
          </cell>
          <cell r="M1642" t="str">
            <v>Y</v>
          </cell>
          <cell r="N1642" t="str">
            <v/>
          </cell>
          <cell r="O1642" t="str">
            <v/>
          </cell>
          <cell r="P1642" t="str">
            <v>4</v>
          </cell>
          <cell r="Q1642" t="str">
            <v>MNTH</v>
          </cell>
          <cell r="R1642" t="str">
            <v>ADMN</v>
          </cell>
        </row>
        <row r="1643">
          <cell r="B1643" t="str">
            <v>9301</v>
          </cell>
          <cell r="C1643">
            <v>634</v>
          </cell>
          <cell r="D1643" t="str">
            <v>INTERN (DOTS)</v>
          </cell>
          <cell r="E1643" t="str">
            <v>NON-EXEMPT</v>
          </cell>
          <cell r="F1643" t="str">
            <v>H</v>
          </cell>
          <cell r="G1643">
            <v>0</v>
          </cell>
          <cell r="H1643">
            <v>1111</v>
          </cell>
          <cell r="I1643" t="str">
            <v>0520R</v>
          </cell>
          <cell r="J1643" t="str">
            <v>010</v>
          </cell>
          <cell r="K1643" t="str">
            <v/>
          </cell>
          <cell r="L1643" t="str">
            <v/>
          </cell>
          <cell r="M1643" t="str">
            <v>N</v>
          </cell>
          <cell r="N1643" t="str">
            <v/>
          </cell>
          <cell r="O1643" t="str">
            <v/>
          </cell>
          <cell r="P1643" t="str">
            <v>3</v>
          </cell>
          <cell r="Q1643" t="str">
            <v>SMNE</v>
          </cell>
          <cell r="R1643" t="str">
            <v>NONE</v>
          </cell>
        </row>
        <row r="1644">
          <cell r="B1644" t="str">
            <v>9302</v>
          </cell>
          <cell r="C1644">
            <v>634</v>
          </cell>
          <cell r="D1644" t="str">
            <v>SUMMER INTERN (DOTS)</v>
          </cell>
          <cell r="E1644" t="str">
            <v>NON-EXEMPT</v>
          </cell>
          <cell r="F1644" t="str">
            <v>H</v>
          </cell>
          <cell r="G1644">
            <v>0</v>
          </cell>
          <cell r="H1644">
            <v>1111</v>
          </cell>
          <cell r="I1644" t="str">
            <v>0520R</v>
          </cell>
          <cell r="J1644" t="str">
            <v>010</v>
          </cell>
          <cell r="K1644" t="str">
            <v/>
          </cell>
          <cell r="L1644" t="str">
            <v/>
          </cell>
          <cell r="M1644" t="str">
            <v>N</v>
          </cell>
          <cell r="N1644" t="str">
            <v/>
          </cell>
          <cell r="O1644" t="str">
            <v/>
          </cell>
          <cell r="P1644" t="str">
            <v>3</v>
          </cell>
          <cell r="Q1644" t="str">
            <v>SMNE</v>
          </cell>
          <cell r="R1644" t="str">
            <v>NONE</v>
          </cell>
        </row>
        <row r="1645">
          <cell r="B1645" t="str">
            <v>9303</v>
          </cell>
          <cell r="C1645">
            <v>634</v>
          </cell>
          <cell r="D1645" t="str">
            <v>SUMMER, JOBS BY GEORGE</v>
          </cell>
          <cell r="E1645" t="str">
            <v>NON-EXEMPT</v>
          </cell>
          <cell r="F1645" t="str">
            <v>H</v>
          </cell>
          <cell r="G1645">
            <v>0</v>
          </cell>
          <cell r="H1645">
            <v>1111</v>
          </cell>
          <cell r="I1645" t="str">
            <v>0520R</v>
          </cell>
          <cell r="J1645" t="str">
            <v>010</v>
          </cell>
          <cell r="K1645" t="str">
            <v/>
          </cell>
          <cell r="L1645" t="str">
            <v/>
          </cell>
          <cell r="M1645" t="str">
            <v>N</v>
          </cell>
          <cell r="N1645" t="str">
            <v/>
          </cell>
          <cell r="O1645" t="str">
            <v/>
          </cell>
          <cell r="P1645" t="str">
            <v>3</v>
          </cell>
          <cell r="Q1645" t="str">
            <v>SMHP</v>
          </cell>
          <cell r="R1645" t="str">
            <v>NONE</v>
          </cell>
        </row>
        <row r="1646">
          <cell r="B1646" t="str">
            <v>9304</v>
          </cell>
          <cell r="C1646">
            <v>613</v>
          </cell>
          <cell r="D1646" t="str">
            <v>SUMMER SUPV, JOBS BY GEORGE</v>
          </cell>
          <cell r="E1646" t="str">
            <v>NON-EXEMPT</v>
          </cell>
          <cell r="F1646" t="str">
            <v>H</v>
          </cell>
          <cell r="G1646">
            <v>0</v>
          </cell>
          <cell r="H1646">
            <v>1111</v>
          </cell>
          <cell r="I1646" t="str">
            <v>0520R</v>
          </cell>
          <cell r="J1646" t="str">
            <v>010</v>
          </cell>
          <cell r="K1646" t="str">
            <v/>
          </cell>
          <cell r="L1646" t="str">
            <v/>
          </cell>
          <cell r="M1646" t="str">
            <v>N</v>
          </cell>
          <cell r="N1646" t="str">
            <v/>
          </cell>
          <cell r="O1646" t="str">
            <v/>
          </cell>
          <cell r="P1646" t="str">
            <v>3</v>
          </cell>
          <cell r="Q1646" t="str">
            <v>SMHP</v>
          </cell>
          <cell r="R1646" t="str">
            <v>NONE</v>
          </cell>
        </row>
        <row r="1647">
          <cell r="B1647" t="str">
            <v>9600</v>
          </cell>
          <cell r="C1647">
            <v>506</v>
          </cell>
          <cell r="D1647" t="str">
            <v>DATA PROCESSOR, LEAD</v>
          </cell>
          <cell r="E1647" t="str">
            <v>NON-EXEMPT</v>
          </cell>
          <cell r="F1647" t="str">
            <v>H</v>
          </cell>
          <cell r="G1647">
            <v>240</v>
          </cell>
          <cell r="H1647">
            <v>1111</v>
          </cell>
          <cell r="I1647" t="str">
            <v>0150</v>
          </cell>
          <cell r="J1647" t="str">
            <v>010</v>
          </cell>
          <cell r="K1647" t="str">
            <v>25</v>
          </cell>
          <cell r="L1647" t="str">
            <v>33</v>
          </cell>
          <cell r="M1647" t="str">
            <v>Y</v>
          </cell>
          <cell r="N1647" t="str">
            <v/>
          </cell>
          <cell r="O1647" t="str">
            <v/>
          </cell>
          <cell r="P1647" t="str">
            <v>4</v>
          </cell>
          <cell r="Q1647" t="str">
            <v>MNNE</v>
          </cell>
          <cell r="R1647" t="str">
            <v>DAEO</v>
          </cell>
        </row>
        <row r="1648">
          <cell r="B1648" t="str">
            <v>9601</v>
          </cell>
          <cell r="C1648">
            <v>381</v>
          </cell>
          <cell r="D1648" t="str">
            <v>APPLICATIONS PROGRAMMER</v>
          </cell>
          <cell r="E1648" t="str">
            <v>EXEMPT</v>
          </cell>
          <cell r="F1648" t="str">
            <v>S</v>
          </cell>
          <cell r="G1648">
            <v>237</v>
          </cell>
          <cell r="H1648">
            <v>1111</v>
          </cell>
          <cell r="I1648" t="str">
            <v>1410</v>
          </cell>
          <cell r="J1648" t="str">
            <v>010</v>
          </cell>
          <cell r="K1648" t="str">
            <v>21</v>
          </cell>
          <cell r="L1648" t="str">
            <v>32</v>
          </cell>
          <cell r="M1648" t="str">
            <v>Y</v>
          </cell>
          <cell r="N1648" t="str">
            <v/>
          </cell>
          <cell r="O1648" t="str">
            <v/>
          </cell>
          <cell r="P1648" t="str">
            <v>4</v>
          </cell>
          <cell r="Q1648" t="str">
            <v>MNTH</v>
          </cell>
          <cell r="R1648" t="str">
            <v>NONE</v>
          </cell>
        </row>
        <row r="1649">
          <cell r="B1649" t="str">
            <v>9602</v>
          </cell>
          <cell r="C1649">
            <v>506</v>
          </cell>
          <cell r="D1649" t="str">
            <v>COMPUTER OPERATOR II</v>
          </cell>
          <cell r="E1649" t="str">
            <v>NON-EXEMPT</v>
          </cell>
          <cell r="F1649" t="str">
            <v>H</v>
          </cell>
          <cell r="G1649">
            <v>240</v>
          </cell>
          <cell r="H1649">
            <v>1111</v>
          </cell>
          <cell r="I1649" t="str">
            <v>0550</v>
          </cell>
          <cell r="J1649" t="str">
            <v>020</v>
          </cell>
          <cell r="K1649" t="str">
            <v>1</v>
          </cell>
          <cell r="L1649" t="str">
            <v>8</v>
          </cell>
          <cell r="M1649" t="str">
            <v>Y</v>
          </cell>
          <cell r="N1649" t="str">
            <v/>
          </cell>
          <cell r="O1649" t="str">
            <v/>
          </cell>
          <cell r="P1649" t="str">
            <v>4</v>
          </cell>
          <cell r="Q1649" t="str">
            <v>MNNE</v>
          </cell>
          <cell r="R1649" t="str">
            <v>NONE</v>
          </cell>
        </row>
        <row r="1650">
          <cell r="B1650" t="str">
            <v>9603</v>
          </cell>
          <cell r="C1650">
            <v>506</v>
          </cell>
          <cell r="D1650" t="str">
            <v>COMPUTER OPERATOR I</v>
          </cell>
          <cell r="E1650" t="str">
            <v>NON-EXEMPT</v>
          </cell>
          <cell r="F1650" t="str">
            <v>H</v>
          </cell>
          <cell r="G1650">
            <v>237</v>
          </cell>
          <cell r="H1650">
            <v>1111</v>
          </cell>
          <cell r="I1650" t="str">
            <v>0550</v>
          </cell>
          <cell r="J1650" t="str">
            <v>010</v>
          </cell>
          <cell r="K1650" t="str">
            <v>1</v>
          </cell>
          <cell r="L1650" t="str">
            <v>8</v>
          </cell>
          <cell r="M1650" t="str">
            <v>Y</v>
          </cell>
          <cell r="N1650" t="str">
            <v/>
          </cell>
          <cell r="O1650" t="str">
            <v/>
          </cell>
          <cell r="P1650" t="str">
            <v>4</v>
          </cell>
          <cell r="Q1650" t="str">
            <v>MNNE</v>
          </cell>
          <cell r="R1650" t="str">
            <v>NONE</v>
          </cell>
        </row>
        <row r="1651">
          <cell r="B1651" t="str">
            <v>9604</v>
          </cell>
          <cell r="C1651">
            <v>506</v>
          </cell>
          <cell r="D1651" t="str">
            <v>COMPUTER OPERATOR III</v>
          </cell>
          <cell r="E1651" t="str">
            <v>NON-EXEMPT</v>
          </cell>
          <cell r="F1651" t="str">
            <v>H</v>
          </cell>
          <cell r="G1651">
            <v>240</v>
          </cell>
          <cell r="H1651">
            <v>1111</v>
          </cell>
          <cell r="I1651" t="str">
            <v>0550</v>
          </cell>
          <cell r="J1651" t="str">
            <v>030</v>
          </cell>
          <cell r="K1651" t="str">
            <v>1</v>
          </cell>
          <cell r="L1651" t="str">
            <v>8</v>
          </cell>
          <cell r="M1651" t="str">
            <v>Y</v>
          </cell>
          <cell r="N1651" t="str">
            <v/>
          </cell>
          <cell r="O1651" t="str">
            <v/>
          </cell>
          <cell r="P1651" t="str">
            <v>4</v>
          </cell>
          <cell r="Q1651" t="str">
            <v>MNNE</v>
          </cell>
          <cell r="R1651" t="str">
            <v>NONE</v>
          </cell>
        </row>
        <row r="1652">
          <cell r="B1652" t="str">
            <v>9605</v>
          </cell>
          <cell r="C1652">
            <v>381</v>
          </cell>
          <cell r="D1652" t="str">
            <v>COMPUTER SOFTWARE ANLYST</v>
          </cell>
          <cell r="E1652" t="str">
            <v>EXEMPT</v>
          </cell>
          <cell r="F1652" t="str">
            <v>S</v>
          </cell>
          <cell r="G1652">
            <v>232</v>
          </cell>
          <cell r="H1652">
            <v>1111</v>
          </cell>
          <cell r="I1652" t="str">
            <v>1412</v>
          </cell>
          <cell r="J1652" t="str">
            <v>010</v>
          </cell>
          <cell r="K1652" t="str">
            <v>5</v>
          </cell>
          <cell r="L1652" t="str">
            <v>10</v>
          </cell>
          <cell r="M1652" t="str">
            <v>Y</v>
          </cell>
          <cell r="N1652" t="str">
            <v/>
          </cell>
          <cell r="O1652" t="str">
            <v/>
          </cell>
          <cell r="P1652" t="str">
            <v>4</v>
          </cell>
          <cell r="Q1652" t="str">
            <v>MNTH</v>
          </cell>
          <cell r="R1652" t="str">
            <v>NONE</v>
          </cell>
        </row>
        <row r="1653">
          <cell r="B1653" t="str">
            <v>9606</v>
          </cell>
          <cell r="C1653">
            <v>382</v>
          </cell>
          <cell r="D1653" t="str">
            <v>COMPUTER SUPPORT TECH I</v>
          </cell>
          <cell r="E1653" t="str">
            <v>EXEMPT</v>
          </cell>
          <cell r="F1653" t="str">
            <v>S</v>
          </cell>
          <cell r="G1653">
            <v>240</v>
          </cell>
          <cell r="H1653">
            <v>1111</v>
          </cell>
          <cell r="I1653" t="str">
            <v>1550</v>
          </cell>
          <cell r="J1653" t="str">
            <v>050</v>
          </cell>
          <cell r="K1653" t="str">
            <v>1</v>
          </cell>
          <cell r="L1653" t="str">
            <v>8</v>
          </cell>
          <cell r="M1653" t="str">
            <v>Y</v>
          </cell>
          <cell r="N1653" t="str">
            <v/>
          </cell>
          <cell r="O1653" t="str">
            <v/>
          </cell>
          <cell r="P1653" t="str">
            <v>4</v>
          </cell>
          <cell r="Q1653" t="str">
            <v>MNTH</v>
          </cell>
          <cell r="R1653" t="str">
            <v>NONE</v>
          </cell>
        </row>
        <row r="1654">
          <cell r="B1654" t="str">
            <v>9607</v>
          </cell>
          <cell r="C1654">
            <v>382</v>
          </cell>
          <cell r="D1654" t="str">
            <v>COMPUTER SUPPORT TECH II</v>
          </cell>
          <cell r="E1654" t="str">
            <v>EXEMPT</v>
          </cell>
          <cell r="F1654" t="str">
            <v>S</v>
          </cell>
          <cell r="G1654">
            <v>240</v>
          </cell>
          <cell r="H1654">
            <v>1111</v>
          </cell>
          <cell r="I1654" t="str">
            <v>1550</v>
          </cell>
          <cell r="J1654" t="str">
            <v>070</v>
          </cell>
          <cell r="K1654" t="str">
            <v>1</v>
          </cell>
          <cell r="L1654" t="str">
            <v>8</v>
          </cell>
          <cell r="M1654" t="str">
            <v>Y</v>
          </cell>
          <cell r="N1654" t="str">
            <v/>
          </cell>
          <cell r="O1654" t="str">
            <v/>
          </cell>
          <cell r="P1654" t="str">
            <v>4</v>
          </cell>
          <cell r="Q1654" t="str">
            <v>MNTH</v>
          </cell>
          <cell r="R1654" t="str">
            <v>NONE</v>
          </cell>
        </row>
        <row r="1655">
          <cell r="B1655" t="str">
            <v>9608</v>
          </cell>
          <cell r="C1655">
            <v>382</v>
          </cell>
          <cell r="D1655" t="str">
            <v>COMPUTER SUPPORT TECH</v>
          </cell>
          <cell r="E1655" t="str">
            <v>NON-EXEMPT</v>
          </cell>
          <cell r="F1655" t="str">
            <v>H</v>
          </cell>
          <cell r="G1655">
            <v>197</v>
          </cell>
          <cell r="H1655">
            <v>1111</v>
          </cell>
          <cell r="I1655" t="str">
            <v>0403</v>
          </cell>
          <cell r="J1655" t="str">
            <v>200</v>
          </cell>
          <cell r="K1655" t="str">
            <v>7</v>
          </cell>
          <cell r="L1655" t="str">
            <v>11</v>
          </cell>
          <cell r="M1655" t="str">
            <v>Y</v>
          </cell>
          <cell r="N1655" t="str">
            <v/>
          </cell>
          <cell r="O1655" t="str">
            <v/>
          </cell>
          <cell r="P1655" t="str">
            <v>4</v>
          </cell>
          <cell r="Q1655" t="str">
            <v>MNNE</v>
          </cell>
          <cell r="R1655" t="str">
            <v>NONE</v>
          </cell>
        </row>
        <row r="1656">
          <cell r="B1656" t="str">
            <v>9609</v>
          </cell>
          <cell r="C1656">
            <v>380</v>
          </cell>
          <cell r="D1656" t="str">
            <v>COMPUTER SYSTEMS ADMIN</v>
          </cell>
          <cell r="E1656" t="str">
            <v>EXEMPT</v>
          </cell>
          <cell r="F1656" t="str">
            <v>S</v>
          </cell>
          <cell r="G1656">
            <v>232</v>
          </cell>
          <cell r="H1656">
            <v>1111</v>
          </cell>
          <cell r="I1656" t="str">
            <v>1403</v>
          </cell>
          <cell r="J1656" t="str">
            <v>010</v>
          </cell>
          <cell r="K1656" t="str">
            <v>20</v>
          </cell>
          <cell r="L1656" t="str">
            <v>33</v>
          </cell>
          <cell r="M1656" t="str">
            <v>Y</v>
          </cell>
          <cell r="N1656" t="str">
            <v/>
          </cell>
          <cell r="O1656" t="str">
            <v/>
          </cell>
          <cell r="P1656" t="str">
            <v>4</v>
          </cell>
          <cell r="Q1656" t="str">
            <v>MNTH</v>
          </cell>
          <cell r="R1656" t="str">
            <v>NONE</v>
          </cell>
        </row>
        <row r="1657">
          <cell r="B1657" t="str">
            <v>9610</v>
          </cell>
          <cell r="C1657">
            <v>382</v>
          </cell>
          <cell r="D1657" t="str">
            <v>COMPUTER TECHNICAL LIAISON</v>
          </cell>
          <cell r="E1657" t="str">
            <v>NON-EXEMPT</v>
          </cell>
          <cell r="F1657" t="str">
            <v>H</v>
          </cell>
          <cell r="G1657">
            <v>242</v>
          </cell>
          <cell r="H1657">
            <v>1111</v>
          </cell>
          <cell r="I1657" t="str">
            <v>0403</v>
          </cell>
          <cell r="J1657" t="str">
            <v>245</v>
          </cell>
          <cell r="K1657" t="str">
            <v>10</v>
          </cell>
          <cell r="L1657" t="str">
            <v>16</v>
          </cell>
          <cell r="M1657" t="str">
            <v>Y</v>
          </cell>
          <cell r="N1657" t="str">
            <v/>
          </cell>
          <cell r="O1657" t="str">
            <v/>
          </cell>
          <cell r="P1657" t="str">
            <v>4</v>
          </cell>
          <cell r="Q1657" t="str">
            <v>MNNE</v>
          </cell>
          <cell r="R1657" t="str">
            <v>NONE</v>
          </cell>
        </row>
        <row r="1658">
          <cell r="B1658" t="str">
            <v>9611</v>
          </cell>
          <cell r="C1658">
            <v>381</v>
          </cell>
          <cell r="D1658" t="str">
            <v>DATA ADMINISTRATOR</v>
          </cell>
          <cell r="E1658" t="str">
            <v>EXEMPT</v>
          </cell>
          <cell r="F1658" t="str">
            <v>S</v>
          </cell>
          <cell r="G1658">
            <v>237</v>
          </cell>
          <cell r="H1658">
            <v>1111</v>
          </cell>
          <cell r="I1658" t="str">
            <v>0403</v>
          </cell>
          <cell r="J1658" t="str">
            <v>240</v>
          </cell>
          <cell r="K1658" t="str">
            <v>18</v>
          </cell>
          <cell r="L1658" t="str">
            <v>25</v>
          </cell>
          <cell r="M1658" t="str">
            <v>Y</v>
          </cell>
          <cell r="N1658" t="str">
            <v/>
          </cell>
          <cell r="O1658" t="str">
            <v/>
          </cell>
          <cell r="P1658" t="str">
            <v>4</v>
          </cell>
          <cell r="Q1658" t="str">
            <v>MNTH</v>
          </cell>
          <cell r="R1658" t="str">
            <v>NONE</v>
          </cell>
        </row>
        <row r="1659">
          <cell r="B1659" t="str">
            <v>9612</v>
          </cell>
          <cell r="C1659">
            <v>506</v>
          </cell>
          <cell r="D1659" t="str">
            <v>DATA PROCESSOR I</v>
          </cell>
          <cell r="E1659" t="str">
            <v>NON-EXEMPT</v>
          </cell>
          <cell r="F1659" t="str">
            <v>H</v>
          </cell>
          <cell r="G1659">
            <v>240</v>
          </cell>
          <cell r="H1659">
            <v>1111</v>
          </cell>
          <cell r="I1659" t="str">
            <v>0550</v>
          </cell>
          <cell r="J1659" t="str">
            <v>010</v>
          </cell>
          <cell r="K1659" t="str">
            <v>1</v>
          </cell>
          <cell r="L1659" t="str">
            <v>8</v>
          </cell>
          <cell r="M1659" t="str">
            <v>Y</v>
          </cell>
          <cell r="N1659" t="str">
            <v/>
          </cell>
          <cell r="O1659" t="str">
            <v/>
          </cell>
          <cell r="P1659" t="str">
            <v>4</v>
          </cell>
          <cell r="Q1659" t="str">
            <v>MNNE</v>
          </cell>
          <cell r="R1659" t="str">
            <v>NONE</v>
          </cell>
        </row>
        <row r="1660">
          <cell r="B1660" t="str">
            <v>9613</v>
          </cell>
          <cell r="C1660">
            <v>506</v>
          </cell>
          <cell r="D1660" t="str">
            <v>DATA PROCESSOR II</v>
          </cell>
          <cell r="E1660" t="str">
            <v>NON-EXEMPT</v>
          </cell>
          <cell r="F1660" t="str">
            <v>H</v>
          </cell>
          <cell r="G1660">
            <v>200</v>
          </cell>
          <cell r="H1660">
            <v>1111</v>
          </cell>
          <cell r="I1660" t="str">
            <v>0150</v>
          </cell>
          <cell r="J1660" t="str">
            <v>010</v>
          </cell>
          <cell r="K1660" t="str">
            <v>17</v>
          </cell>
          <cell r="L1660" t="str">
            <v>28</v>
          </cell>
          <cell r="M1660" t="str">
            <v>Y</v>
          </cell>
          <cell r="N1660" t="str">
            <v/>
          </cell>
          <cell r="O1660" t="str">
            <v/>
          </cell>
          <cell r="P1660" t="str">
            <v>4</v>
          </cell>
          <cell r="Q1660" t="str">
            <v>MNNE</v>
          </cell>
          <cell r="R1660" t="str">
            <v>DAEO</v>
          </cell>
        </row>
        <row r="1661">
          <cell r="B1661" t="str">
            <v>9614</v>
          </cell>
          <cell r="C1661">
            <v>506</v>
          </cell>
          <cell r="D1661" t="str">
            <v>DATA PROCESSOR II</v>
          </cell>
          <cell r="E1661" t="str">
            <v>NON-EXEMPT</v>
          </cell>
          <cell r="F1661" t="str">
            <v>H</v>
          </cell>
          <cell r="G1661">
            <v>240</v>
          </cell>
          <cell r="H1661">
            <v>1111</v>
          </cell>
          <cell r="I1661" t="str">
            <v>0150</v>
          </cell>
          <cell r="J1661" t="str">
            <v>010</v>
          </cell>
          <cell r="K1661" t="str">
            <v>17</v>
          </cell>
          <cell r="L1661" t="str">
            <v>28</v>
          </cell>
          <cell r="M1661" t="str">
            <v>Y</v>
          </cell>
          <cell r="N1661" t="str">
            <v/>
          </cell>
          <cell r="O1661" t="str">
            <v/>
          </cell>
          <cell r="P1661" t="str">
            <v>4</v>
          </cell>
          <cell r="Q1661" t="str">
            <v>MNNE</v>
          </cell>
          <cell r="R1661" t="str">
            <v>DAEO</v>
          </cell>
        </row>
        <row r="1662">
          <cell r="B1662" t="str">
            <v>9615</v>
          </cell>
          <cell r="C1662">
            <v>506</v>
          </cell>
          <cell r="D1662" t="str">
            <v>DATA SPECIALIST</v>
          </cell>
          <cell r="E1662" t="str">
            <v>NON-EXEMPT</v>
          </cell>
          <cell r="F1662" t="str">
            <v>H</v>
          </cell>
          <cell r="G1662">
            <v>240</v>
          </cell>
          <cell r="H1662">
            <v>1111</v>
          </cell>
          <cell r="I1662" t="str">
            <v>0403</v>
          </cell>
          <cell r="J1662" t="str">
            <v>240</v>
          </cell>
          <cell r="K1662" t="str">
            <v>8</v>
          </cell>
          <cell r="L1662" t="str">
            <v>15</v>
          </cell>
          <cell r="M1662" t="str">
            <v>Y</v>
          </cell>
          <cell r="N1662" t="str">
            <v/>
          </cell>
          <cell r="O1662" t="str">
            <v/>
          </cell>
          <cell r="P1662" t="str">
            <v>4</v>
          </cell>
          <cell r="Q1662" t="str">
            <v>MNNE</v>
          </cell>
          <cell r="R1662" t="str">
            <v>NONE</v>
          </cell>
        </row>
        <row r="1663">
          <cell r="B1663" t="str">
            <v>9616</v>
          </cell>
          <cell r="C1663">
            <v>509</v>
          </cell>
          <cell r="D1663" t="str">
            <v>LEAD OPERATOR-COMPUTER CTR</v>
          </cell>
          <cell r="E1663" t="str">
            <v>EXEMPT</v>
          </cell>
          <cell r="F1663" t="str">
            <v>S</v>
          </cell>
          <cell r="G1663">
            <v>240</v>
          </cell>
          <cell r="H1663">
            <v>1111</v>
          </cell>
          <cell r="I1663" t="str">
            <v>1550</v>
          </cell>
          <cell r="J1663" t="str">
            <v>040</v>
          </cell>
          <cell r="K1663" t="str">
            <v>1</v>
          </cell>
          <cell r="L1663" t="str">
            <v>8</v>
          </cell>
          <cell r="M1663" t="str">
            <v>Y</v>
          </cell>
          <cell r="N1663" t="str">
            <v/>
          </cell>
          <cell r="O1663" t="str">
            <v/>
          </cell>
          <cell r="P1663" t="str">
            <v>4</v>
          </cell>
          <cell r="Q1663" t="str">
            <v>MNTH</v>
          </cell>
          <cell r="R1663" t="str">
            <v>NONE</v>
          </cell>
        </row>
        <row r="1664">
          <cell r="B1664" t="str">
            <v>9617</v>
          </cell>
          <cell r="C1664">
            <v>380</v>
          </cell>
          <cell r="D1664" t="str">
            <v>LIBRARY INFORM SYS ANLYST</v>
          </cell>
          <cell r="E1664" t="str">
            <v>NON-EXEMPT</v>
          </cell>
          <cell r="F1664" t="str">
            <v>H</v>
          </cell>
          <cell r="G1664">
            <v>232</v>
          </cell>
          <cell r="H1664">
            <v>1111</v>
          </cell>
          <cell r="I1664" t="str">
            <v>0403</v>
          </cell>
          <cell r="J1664" t="str">
            <v>235</v>
          </cell>
          <cell r="K1664" t="str">
            <v>20</v>
          </cell>
          <cell r="L1664" t="str">
            <v>28</v>
          </cell>
          <cell r="M1664" t="str">
            <v>Y</v>
          </cell>
          <cell r="N1664" t="str">
            <v/>
          </cell>
          <cell r="O1664" t="str">
            <v/>
          </cell>
          <cell r="P1664" t="str">
            <v>4</v>
          </cell>
          <cell r="Q1664" t="str">
            <v>MNNE</v>
          </cell>
          <cell r="R1664" t="str">
            <v>NONE</v>
          </cell>
        </row>
        <row r="1665">
          <cell r="B1665" t="str">
            <v>9618</v>
          </cell>
          <cell r="C1665">
            <v>382</v>
          </cell>
          <cell r="D1665" t="str">
            <v>MICROCOMPUTER/TECH</v>
          </cell>
          <cell r="E1665" t="str">
            <v>NON-EXEMPT</v>
          </cell>
          <cell r="F1665" t="str">
            <v>H</v>
          </cell>
          <cell r="G1665">
            <v>237</v>
          </cell>
          <cell r="H1665">
            <v>1111</v>
          </cell>
          <cell r="I1665" t="str">
            <v>0408</v>
          </cell>
          <cell r="J1665" t="str">
            <v>240</v>
          </cell>
          <cell r="K1665" t="str">
            <v>24</v>
          </cell>
          <cell r="L1665" t="str">
            <v>28</v>
          </cell>
          <cell r="M1665" t="str">
            <v>Y</v>
          </cell>
          <cell r="N1665" t="str">
            <v/>
          </cell>
          <cell r="O1665" t="str">
            <v/>
          </cell>
          <cell r="P1665" t="str">
            <v>4</v>
          </cell>
          <cell r="Q1665" t="str">
            <v>MNNE</v>
          </cell>
          <cell r="R1665" t="str">
            <v>NONE</v>
          </cell>
        </row>
        <row r="1666">
          <cell r="B1666" t="str">
            <v>9619</v>
          </cell>
          <cell r="C1666">
            <v>382</v>
          </cell>
          <cell r="D1666" t="str">
            <v>NETWORK TECHNICIAN I</v>
          </cell>
          <cell r="E1666" t="str">
            <v>EXEMPT</v>
          </cell>
          <cell r="F1666" t="str">
            <v>S</v>
          </cell>
          <cell r="G1666">
            <v>240</v>
          </cell>
          <cell r="H1666">
            <v>1111</v>
          </cell>
          <cell r="I1666" t="str">
            <v>1550</v>
          </cell>
          <cell r="J1666" t="str">
            <v>050</v>
          </cell>
          <cell r="K1666" t="str">
            <v>1</v>
          </cell>
          <cell r="L1666" t="str">
            <v>8</v>
          </cell>
          <cell r="M1666" t="str">
            <v>Y</v>
          </cell>
          <cell r="N1666" t="str">
            <v/>
          </cell>
          <cell r="O1666" t="str">
            <v/>
          </cell>
          <cell r="P1666" t="str">
            <v>4</v>
          </cell>
          <cell r="Q1666" t="str">
            <v>MNTH</v>
          </cell>
          <cell r="R1666" t="str">
            <v>NONE</v>
          </cell>
        </row>
        <row r="1667">
          <cell r="B1667" t="str">
            <v>9620</v>
          </cell>
          <cell r="C1667">
            <v>382</v>
          </cell>
          <cell r="D1667" t="str">
            <v>NETWORK TECHNICIAN II</v>
          </cell>
          <cell r="E1667" t="str">
            <v>EXEMPT</v>
          </cell>
          <cell r="F1667" t="str">
            <v>S</v>
          </cell>
          <cell r="G1667">
            <v>240</v>
          </cell>
          <cell r="H1667">
            <v>1111</v>
          </cell>
          <cell r="I1667" t="str">
            <v>1550</v>
          </cell>
          <cell r="J1667" t="str">
            <v>070</v>
          </cell>
          <cell r="K1667" t="str">
            <v>1</v>
          </cell>
          <cell r="L1667" t="str">
            <v>8</v>
          </cell>
          <cell r="M1667" t="str">
            <v>Y</v>
          </cell>
          <cell r="N1667" t="str">
            <v/>
          </cell>
          <cell r="O1667" t="str">
            <v/>
          </cell>
          <cell r="P1667" t="str">
            <v>4</v>
          </cell>
          <cell r="Q1667" t="str">
            <v>MNTH</v>
          </cell>
          <cell r="R1667" t="str">
            <v>NONE</v>
          </cell>
        </row>
        <row r="1668">
          <cell r="B1668" t="str">
            <v>9621</v>
          </cell>
          <cell r="C1668">
            <v>382</v>
          </cell>
          <cell r="D1668" t="str">
            <v>NETWORK TECHNICIAN III</v>
          </cell>
          <cell r="E1668" t="str">
            <v>EXEMPT</v>
          </cell>
          <cell r="F1668" t="str">
            <v>S</v>
          </cell>
          <cell r="G1668">
            <v>240</v>
          </cell>
          <cell r="H1668">
            <v>1111</v>
          </cell>
          <cell r="I1668" t="str">
            <v>1550</v>
          </cell>
          <cell r="J1668" t="str">
            <v>090</v>
          </cell>
          <cell r="K1668" t="str">
            <v>1</v>
          </cell>
          <cell r="L1668" t="str">
            <v>8</v>
          </cell>
          <cell r="M1668" t="str">
            <v>Y</v>
          </cell>
          <cell r="N1668" t="str">
            <v/>
          </cell>
          <cell r="O1668" t="str">
            <v/>
          </cell>
          <cell r="P1668" t="str">
            <v>4</v>
          </cell>
          <cell r="Q1668" t="str">
            <v>MNTH</v>
          </cell>
          <cell r="R1668" t="str">
            <v>NONE</v>
          </cell>
        </row>
        <row r="1669">
          <cell r="B1669" t="str">
            <v>9622</v>
          </cell>
          <cell r="C1669">
            <v>381</v>
          </cell>
          <cell r="D1669" t="str">
            <v>PROGRAMMER I</v>
          </cell>
          <cell r="E1669" t="str">
            <v>EXEMPT</v>
          </cell>
          <cell r="F1669" t="str">
            <v>S</v>
          </cell>
          <cell r="G1669">
            <v>237</v>
          </cell>
          <cell r="H1669">
            <v>1111</v>
          </cell>
          <cell r="I1669" t="str">
            <v>1550</v>
          </cell>
          <cell r="J1669" t="str">
            <v>040</v>
          </cell>
          <cell r="K1669" t="str">
            <v>1</v>
          </cell>
          <cell r="L1669" t="str">
            <v>8</v>
          </cell>
          <cell r="M1669" t="str">
            <v>Y</v>
          </cell>
          <cell r="N1669" t="str">
            <v/>
          </cell>
          <cell r="O1669" t="str">
            <v/>
          </cell>
          <cell r="P1669" t="str">
            <v>4</v>
          </cell>
          <cell r="Q1669" t="str">
            <v>MNTH</v>
          </cell>
          <cell r="R1669" t="str">
            <v>NONE</v>
          </cell>
        </row>
        <row r="1670">
          <cell r="B1670" t="str">
            <v>9623</v>
          </cell>
          <cell r="C1670">
            <v>381</v>
          </cell>
          <cell r="D1670" t="str">
            <v>PROGRAMMER II</v>
          </cell>
          <cell r="E1670" t="str">
            <v>EXEMPT</v>
          </cell>
          <cell r="F1670" t="str">
            <v>S</v>
          </cell>
          <cell r="G1670">
            <v>237</v>
          </cell>
          <cell r="H1670">
            <v>1111</v>
          </cell>
          <cell r="I1670" t="str">
            <v>1550</v>
          </cell>
          <cell r="J1670" t="str">
            <v>060</v>
          </cell>
          <cell r="K1670" t="str">
            <v>1</v>
          </cell>
          <cell r="L1670" t="str">
            <v>8</v>
          </cell>
          <cell r="M1670" t="str">
            <v>Y</v>
          </cell>
          <cell r="N1670" t="str">
            <v/>
          </cell>
          <cell r="O1670" t="str">
            <v/>
          </cell>
          <cell r="P1670" t="str">
            <v>4</v>
          </cell>
          <cell r="Q1670" t="str">
            <v>MNTH</v>
          </cell>
          <cell r="R1670" t="str">
            <v>NONE</v>
          </cell>
        </row>
        <row r="1671">
          <cell r="B1671" t="str">
            <v>9624</v>
          </cell>
          <cell r="C1671">
            <v>381</v>
          </cell>
          <cell r="D1671" t="str">
            <v>PROGRAMMER III</v>
          </cell>
          <cell r="E1671" t="str">
            <v>EXEMPT</v>
          </cell>
          <cell r="F1671" t="str">
            <v>S</v>
          </cell>
          <cell r="G1671">
            <v>240</v>
          </cell>
          <cell r="H1671">
            <v>1111</v>
          </cell>
          <cell r="I1671" t="str">
            <v>1550</v>
          </cell>
          <cell r="J1671" t="str">
            <v>080</v>
          </cell>
          <cell r="K1671" t="str">
            <v>1</v>
          </cell>
          <cell r="L1671" t="str">
            <v>8</v>
          </cell>
          <cell r="M1671" t="str">
            <v>Y</v>
          </cell>
          <cell r="N1671" t="str">
            <v/>
          </cell>
          <cell r="O1671" t="str">
            <v/>
          </cell>
          <cell r="P1671" t="str">
            <v>4</v>
          </cell>
          <cell r="Q1671" t="str">
            <v>MNTH</v>
          </cell>
          <cell r="R1671" t="str">
            <v>NONE</v>
          </cell>
        </row>
        <row r="1672">
          <cell r="B1672" t="str">
            <v>9625</v>
          </cell>
          <cell r="C1672">
            <v>381</v>
          </cell>
          <cell r="D1672" t="str">
            <v>PROGRAMMER IV</v>
          </cell>
          <cell r="E1672" t="str">
            <v>EXEMPT</v>
          </cell>
          <cell r="F1672" t="str">
            <v>S</v>
          </cell>
          <cell r="G1672">
            <v>237</v>
          </cell>
          <cell r="H1672">
            <v>1111</v>
          </cell>
          <cell r="I1672" t="str">
            <v>1403</v>
          </cell>
          <cell r="J1672" t="str">
            <v>010</v>
          </cell>
          <cell r="K1672" t="str">
            <v>16</v>
          </cell>
          <cell r="L1672" t="str">
            <v>23</v>
          </cell>
          <cell r="M1672" t="str">
            <v>Y</v>
          </cell>
          <cell r="N1672" t="str">
            <v/>
          </cell>
          <cell r="O1672" t="str">
            <v/>
          </cell>
          <cell r="P1672" t="str">
            <v>4</v>
          </cell>
          <cell r="Q1672" t="str">
            <v>MNTH</v>
          </cell>
          <cell r="R1672" t="str">
            <v>NONE</v>
          </cell>
        </row>
        <row r="1673">
          <cell r="B1673" t="str">
            <v>9626</v>
          </cell>
          <cell r="C1673">
            <v>381</v>
          </cell>
          <cell r="D1673" t="str">
            <v>PROGRAMMER V</v>
          </cell>
          <cell r="E1673" t="str">
            <v>EXEMPT</v>
          </cell>
          <cell r="F1673" t="str">
            <v>S</v>
          </cell>
          <cell r="G1673">
            <v>237</v>
          </cell>
          <cell r="H1673">
            <v>1111</v>
          </cell>
          <cell r="I1673" t="str">
            <v>1403</v>
          </cell>
          <cell r="J1673" t="str">
            <v>010</v>
          </cell>
          <cell r="K1673" t="str">
            <v>21</v>
          </cell>
          <cell r="L1673" t="str">
            <v>28</v>
          </cell>
          <cell r="M1673" t="str">
            <v>Y</v>
          </cell>
          <cell r="N1673" t="str">
            <v/>
          </cell>
          <cell r="O1673" t="str">
            <v/>
          </cell>
          <cell r="P1673" t="str">
            <v>4</v>
          </cell>
          <cell r="Q1673" t="str">
            <v>MNTH</v>
          </cell>
          <cell r="R1673" t="str">
            <v>NONE</v>
          </cell>
        </row>
        <row r="1674">
          <cell r="B1674" t="str">
            <v>9627</v>
          </cell>
          <cell r="C1674">
            <v>381</v>
          </cell>
          <cell r="D1674" t="str">
            <v>SOFTWARE SUPPORT SPECLST</v>
          </cell>
          <cell r="E1674" t="str">
            <v>EXEMPT</v>
          </cell>
          <cell r="F1674" t="str">
            <v>S</v>
          </cell>
          <cell r="G1674">
            <v>237</v>
          </cell>
          <cell r="H1674">
            <v>1111</v>
          </cell>
          <cell r="I1674" t="str">
            <v>1403</v>
          </cell>
          <cell r="J1674" t="str">
            <v>010</v>
          </cell>
          <cell r="K1674" t="str">
            <v>15</v>
          </cell>
          <cell r="L1674" t="str">
            <v>25</v>
          </cell>
          <cell r="M1674" t="str">
            <v>Y</v>
          </cell>
          <cell r="N1674" t="str">
            <v/>
          </cell>
          <cell r="O1674" t="str">
            <v/>
          </cell>
          <cell r="P1674" t="str">
            <v>4</v>
          </cell>
          <cell r="Q1674" t="str">
            <v>MNTH</v>
          </cell>
          <cell r="R1674" t="str">
            <v>NONE</v>
          </cell>
        </row>
        <row r="1675">
          <cell r="B1675" t="str">
            <v>9628</v>
          </cell>
          <cell r="C1675">
            <v>381</v>
          </cell>
          <cell r="D1675" t="str">
            <v>SOFTWARE SUPPORT SPVSR</v>
          </cell>
          <cell r="E1675" t="str">
            <v>EXEMPT</v>
          </cell>
          <cell r="F1675" t="str">
            <v>S</v>
          </cell>
          <cell r="G1675">
            <v>237</v>
          </cell>
          <cell r="H1675">
            <v>1111</v>
          </cell>
          <cell r="I1675" t="str">
            <v>1403</v>
          </cell>
          <cell r="J1675" t="str">
            <v>010</v>
          </cell>
          <cell r="K1675" t="str">
            <v>26</v>
          </cell>
          <cell r="L1675" t="str">
            <v>31</v>
          </cell>
          <cell r="M1675" t="str">
            <v>Y</v>
          </cell>
          <cell r="N1675" t="str">
            <v/>
          </cell>
          <cell r="O1675" t="str">
            <v/>
          </cell>
          <cell r="P1675" t="str">
            <v>4</v>
          </cell>
          <cell r="Q1675" t="str">
            <v>MNTH</v>
          </cell>
          <cell r="R1675" t="str">
            <v>NONE</v>
          </cell>
        </row>
        <row r="1676">
          <cell r="B1676" t="str">
            <v>9629</v>
          </cell>
          <cell r="C1676">
            <v>381</v>
          </cell>
          <cell r="D1676" t="str">
            <v>SR. SUMMIT SUPPORT REP</v>
          </cell>
          <cell r="E1676" t="str">
            <v>NON-EXEMPT</v>
          </cell>
          <cell r="F1676" t="str">
            <v>H</v>
          </cell>
          <cell r="G1676">
            <v>232</v>
          </cell>
          <cell r="H1676">
            <v>1111</v>
          </cell>
          <cell r="I1676" t="str">
            <v>0403</v>
          </cell>
          <cell r="J1676" t="str">
            <v>235</v>
          </cell>
          <cell r="K1676" t="str">
            <v>16</v>
          </cell>
          <cell r="L1676" t="str">
            <v>23</v>
          </cell>
          <cell r="M1676" t="str">
            <v>Y</v>
          </cell>
          <cell r="N1676" t="str">
            <v/>
          </cell>
          <cell r="O1676" t="str">
            <v/>
          </cell>
          <cell r="P1676" t="str">
            <v>4</v>
          </cell>
          <cell r="Q1676" t="str">
            <v>MNNE</v>
          </cell>
          <cell r="R1676" t="str">
            <v>NONE</v>
          </cell>
        </row>
        <row r="1677">
          <cell r="B1677" t="str">
            <v>9630</v>
          </cell>
          <cell r="C1677">
            <v>381</v>
          </cell>
          <cell r="D1677" t="str">
            <v>SUPV, SERVICE COORD CTR</v>
          </cell>
          <cell r="E1677" t="str">
            <v>EXEMPT</v>
          </cell>
          <cell r="F1677" t="str">
            <v>S</v>
          </cell>
          <cell r="G1677">
            <v>235</v>
          </cell>
          <cell r="H1677">
            <v>1111</v>
          </cell>
          <cell r="I1677" t="str">
            <v>0120R</v>
          </cell>
          <cell r="J1677" t="str">
            <v>010</v>
          </cell>
          <cell r="K1677" t="str">
            <v/>
          </cell>
          <cell r="L1677" t="str">
            <v/>
          </cell>
          <cell r="M1677" t="str">
            <v>Y</v>
          </cell>
          <cell r="N1677" t="str">
            <v/>
          </cell>
          <cell r="O1677" t="str">
            <v/>
          </cell>
          <cell r="P1677" t="str">
            <v>4</v>
          </cell>
          <cell r="Q1677" t="str">
            <v>MNTH</v>
          </cell>
          <cell r="R1677" t="str">
            <v>ADMN</v>
          </cell>
        </row>
        <row r="1678">
          <cell r="B1678" t="str">
            <v>9631</v>
          </cell>
          <cell r="C1678">
            <v>381</v>
          </cell>
          <cell r="D1678" t="str">
            <v>SSC TECHNICIAN</v>
          </cell>
          <cell r="E1678" t="str">
            <v>NON-EXEMPT</v>
          </cell>
          <cell r="F1678" t="str">
            <v>H</v>
          </cell>
          <cell r="G1678">
            <v>242</v>
          </cell>
          <cell r="H1678">
            <v>1111</v>
          </cell>
          <cell r="I1678" t="str">
            <v>0403</v>
          </cell>
          <cell r="J1678" t="str">
            <v>245</v>
          </cell>
          <cell r="K1678" t="str">
            <v>18</v>
          </cell>
          <cell r="L1678" t="str">
            <v>27</v>
          </cell>
          <cell r="M1678" t="str">
            <v>Y</v>
          </cell>
          <cell r="N1678" t="str">
            <v/>
          </cell>
          <cell r="O1678" t="str">
            <v/>
          </cell>
          <cell r="P1678" t="str">
            <v>4</v>
          </cell>
          <cell r="Q1678" t="str">
            <v>MNNE</v>
          </cell>
          <cell r="R1678" t="str">
            <v>NONE</v>
          </cell>
        </row>
        <row r="1679">
          <cell r="B1679" t="str">
            <v>9632</v>
          </cell>
          <cell r="C1679">
            <v>381</v>
          </cell>
          <cell r="D1679" t="str">
            <v>SYSTEMS ANALYST</v>
          </cell>
          <cell r="E1679" t="str">
            <v>EXEMPT</v>
          </cell>
          <cell r="F1679" t="str">
            <v>S</v>
          </cell>
          <cell r="G1679">
            <v>232</v>
          </cell>
          <cell r="H1679">
            <v>1111</v>
          </cell>
          <cell r="I1679" t="str">
            <v>1412</v>
          </cell>
          <cell r="J1679" t="str">
            <v>010</v>
          </cell>
          <cell r="K1679" t="str">
            <v>1</v>
          </cell>
          <cell r="L1679" t="str">
            <v>6</v>
          </cell>
          <cell r="M1679" t="str">
            <v>Y</v>
          </cell>
          <cell r="N1679" t="str">
            <v/>
          </cell>
          <cell r="O1679" t="str">
            <v/>
          </cell>
          <cell r="P1679" t="str">
            <v>4</v>
          </cell>
          <cell r="Q1679" t="str">
            <v>MNTH</v>
          </cell>
          <cell r="R1679" t="str">
            <v>NONE</v>
          </cell>
        </row>
        <row r="1680">
          <cell r="B1680" t="str">
            <v>9633</v>
          </cell>
          <cell r="C1680">
            <v>381</v>
          </cell>
          <cell r="D1680" t="str">
            <v>SYSTEMS ANALYST, SENIOR</v>
          </cell>
          <cell r="E1680" t="str">
            <v>EXEMPT</v>
          </cell>
          <cell r="F1680" t="str">
            <v>S</v>
          </cell>
          <cell r="G1680">
            <v>232</v>
          </cell>
          <cell r="H1680">
            <v>1111</v>
          </cell>
          <cell r="I1680" t="str">
            <v>1412</v>
          </cell>
          <cell r="J1680" t="str">
            <v>010</v>
          </cell>
          <cell r="K1680" t="str">
            <v>5</v>
          </cell>
          <cell r="L1680" t="str">
            <v>10</v>
          </cell>
          <cell r="M1680" t="str">
            <v>Y</v>
          </cell>
          <cell r="N1680" t="str">
            <v/>
          </cell>
          <cell r="O1680" t="str">
            <v/>
          </cell>
          <cell r="P1680" t="str">
            <v>4</v>
          </cell>
          <cell r="Q1680" t="str">
            <v>MNTH</v>
          </cell>
          <cell r="R1680" t="str">
            <v>NONE</v>
          </cell>
        </row>
        <row r="1681">
          <cell r="B1681" t="str">
            <v>9634</v>
          </cell>
          <cell r="C1681">
            <v>381</v>
          </cell>
          <cell r="D1681" t="str">
            <v>TECHNICAL WRITER</v>
          </cell>
          <cell r="E1681" t="str">
            <v>EXEMPT</v>
          </cell>
          <cell r="F1681" t="str">
            <v>S</v>
          </cell>
          <cell r="G1681">
            <v>240</v>
          </cell>
          <cell r="H1681">
            <v>1111</v>
          </cell>
          <cell r="I1681" t="str">
            <v>1550</v>
          </cell>
          <cell r="J1681" t="str">
            <v>040</v>
          </cell>
          <cell r="K1681" t="str">
            <v>1</v>
          </cell>
          <cell r="L1681" t="str">
            <v>8</v>
          </cell>
          <cell r="M1681" t="str">
            <v>Y</v>
          </cell>
          <cell r="N1681" t="str">
            <v/>
          </cell>
          <cell r="O1681" t="str">
            <v/>
          </cell>
          <cell r="P1681" t="str">
            <v>4</v>
          </cell>
          <cell r="Q1681" t="str">
            <v>MNTH</v>
          </cell>
          <cell r="R1681" t="str">
            <v>NONE</v>
          </cell>
        </row>
        <row r="1682">
          <cell r="B1682" t="str">
            <v>9635</v>
          </cell>
          <cell r="C1682">
            <v>382</v>
          </cell>
          <cell r="D1682" t="str">
            <v>TELECOMMUNICATION TECH</v>
          </cell>
          <cell r="E1682" t="str">
            <v>EXEMPT</v>
          </cell>
          <cell r="F1682" t="str">
            <v>S</v>
          </cell>
          <cell r="G1682">
            <v>240</v>
          </cell>
          <cell r="H1682">
            <v>1111</v>
          </cell>
          <cell r="I1682" t="str">
            <v>1550</v>
          </cell>
          <cell r="J1682" t="str">
            <v>040</v>
          </cell>
          <cell r="K1682" t="str">
            <v>1</v>
          </cell>
          <cell r="L1682" t="str">
            <v>8</v>
          </cell>
          <cell r="M1682" t="str">
            <v>Y</v>
          </cell>
          <cell r="N1682" t="str">
            <v/>
          </cell>
          <cell r="O1682" t="str">
            <v/>
          </cell>
          <cell r="P1682" t="str">
            <v>4</v>
          </cell>
          <cell r="Q1682" t="str">
            <v>MNTH</v>
          </cell>
          <cell r="R1682" t="str">
            <v>NONE</v>
          </cell>
        </row>
        <row r="1683">
          <cell r="B1683" t="str">
            <v>9636</v>
          </cell>
          <cell r="C1683">
            <v>382</v>
          </cell>
          <cell r="D1683" t="str">
            <v>SPECIALIST I, HELP DESK</v>
          </cell>
          <cell r="E1683" t="str">
            <v>NON-EXEMPT</v>
          </cell>
          <cell r="F1683" t="str">
            <v>H</v>
          </cell>
          <cell r="G1683">
            <v>237</v>
          </cell>
          <cell r="H1683">
            <v>1111</v>
          </cell>
          <cell r="I1683" t="str">
            <v>0550</v>
          </cell>
          <cell r="J1683" t="str">
            <v>030</v>
          </cell>
          <cell r="K1683" t="str">
            <v>1</v>
          </cell>
          <cell r="L1683" t="str">
            <v>8</v>
          </cell>
          <cell r="M1683" t="str">
            <v>Y</v>
          </cell>
          <cell r="N1683" t="str">
            <v/>
          </cell>
          <cell r="O1683" t="str">
            <v/>
          </cell>
          <cell r="P1683" t="str">
            <v>4</v>
          </cell>
          <cell r="Q1683" t="str">
            <v>MNNE</v>
          </cell>
          <cell r="R1683" t="str">
            <v>NONE</v>
          </cell>
        </row>
        <row r="1684">
          <cell r="B1684" t="str">
            <v>9637</v>
          </cell>
          <cell r="C1684">
            <v>382</v>
          </cell>
          <cell r="D1684" t="str">
            <v>SPECIALIST II, HELP DESK</v>
          </cell>
          <cell r="E1684" t="str">
            <v>EXEMPT</v>
          </cell>
          <cell r="F1684" t="str">
            <v>S</v>
          </cell>
          <cell r="G1684">
            <v>237</v>
          </cell>
          <cell r="H1684">
            <v>1111</v>
          </cell>
          <cell r="I1684" t="str">
            <v>1550</v>
          </cell>
          <cell r="J1684" t="str">
            <v>040</v>
          </cell>
          <cell r="K1684" t="str">
            <v>1</v>
          </cell>
          <cell r="L1684" t="str">
            <v>8</v>
          </cell>
          <cell r="M1684" t="str">
            <v>Y</v>
          </cell>
          <cell r="N1684" t="str">
            <v/>
          </cell>
          <cell r="O1684" t="str">
            <v/>
          </cell>
          <cell r="P1684" t="str">
            <v>4</v>
          </cell>
          <cell r="Q1684" t="str">
            <v>MNTH</v>
          </cell>
          <cell r="R1684" t="str">
            <v>NONE</v>
          </cell>
        </row>
        <row r="1685">
          <cell r="B1685" t="str">
            <v>9638</v>
          </cell>
          <cell r="C1685">
            <v>382</v>
          </cell>
          <cell r="D1685" t="str">
            <v>SPECIALIST I, PC APP</v>
          </cell>
          <cell r="E1685" t="str">
            <v>EXEMPT</v>
          </cell>
          <cell r="F1685" t="str">
            <v>S</v>
          </cell>
          <cell r="G1685">
            <v>240</v>
          </cell>
          <cell r="H1685">
            <v>1111</v>
          </cell>
          <cell r="I1685" t="str">
            <v>1550</v>
          </cell>
          <cell r="J1685" t="str">
            <v>040</v>
          </cell>
          <cell r="K1685" t="str">
            <v>1</v>
          </cell>
          <cell r="L1685" t="str">
            <v>8</v>
          </cell>
          <cell r="M1685" t="str">
            <v>Y</v>
          </cell>
          <cell r="N1685" t="str">
            <v/>
          </cell>
          <cell r="O1685" t="str">
            <v/>
          </cell>
          <cell r="P1685" t="str">
            <v>4</v>
          </cell>
          <cell r="Q1685" t="str">
            <v>MNTH</v>
          </cell>
          <cell r="R1685" t="str">
            <v>NONE</v>
          </cell>
        </row>
        <row r="1686">
          <cell r="B1686" t="str">
            <v>9639</v>
          </cell>
          <cell r="C1686">
            <v>509</v>
          </cell>
          <cell r="D1686" t="str">
            <v>COORDINATOR, SERVICE CTR</v>
          </cell>
          <cell r="E1686" t="str">
            <v>EXEMPT</v>
          </cell>
          <cell r="F1686" t="str">
            <v>S</v>
          </cell>
          <cell r="G1686">
            <v>237</v>
          </cell>
          <cell r="H1686">
            <v>1111</v>
          </cell>
          <cell r="I1686" t="str">
            <v>1550</v>
          </cell>
          <cell r="J1686" t="str">
            <v>050</v>
          </cell>
          <cell r="K1686" t="str">
            <v>1</v>
          </cell>
          <cell r="L1686" t="str">
            <v>8</v>
          </cell>
          <cell r="M1686" t="str">
            <v>Y</v>
          </cell>
          <cell r="N1686" t="str">
            <v/>
          </cell>
          <cell r="O1686" t="str">
            <v/>
          </cell>
          <cell r="P1686" t="str">
            <v>4</v>
          </cell>
          <cell r="Q1686" t="str">
            <v>MNTH</v>
          </cell>
          <cell r="R1686" t="str">
            <v>NONE</v>
          </cell>
        </row>
        <row r="1687">
          <cell r="B1687" t="str">
            <v>9640</v>
          </cell>
          <cell r="C1687">
            <v>380</v>
          </cell>
          <cell r="D1687" t="str">
            <v>ADMINISTRATOR, LAN</v>
          </cell>
          <cell r="E1687" t="str">
            <v>EXEMPT</v>
          </cell>
          <cell r="F1687" t="str">
            <v>S</v>
          </cell>
          <cell r="G1687">
            <v>237</v>
          </cell>
          <cell r="H1687">
            <v>1111</v>
          </cell>
          <cell r="I1687" t="str">
            <v>1550</v>
          </cell>
          <cell r="J1687" t="str">
            <v>060</v>
          </cell>
          <cell r="K1687" t="str">
            <v>1</v>
          </cell>
          <cell r="L1687" t="str">
            <v>8</v>
          </cell>
          <cell r="M1687" t="str">
            <v>Y</v>
          </cell>
          <cell r="N1687" t="str">
            <v/>
          </cell>
          <cell r="O1687" t="str">
            <v/>
          </cell>
          <cell r="P1687" t="str">
            <v>4</v>
          </cell>
          <cell r="Q1687" t="str">
            <v>MNTH</v>
          </cell>
          <cell r="R1687" t="str">
            <v>NONE</v>
          </cell>
        </row>
        <row r="1688">
          <cell r="B1688" t="str">
            <v>9641</v>
          </cell>
          <cell r="C1688">
            <v>382</v>
          </cell>
          <cell r="D1688" t="str">
            <v>TECH, LEAD TELECOMM</v>
          </cell>
          <cell r="E1688" t="str">
            <v>EXEMPT</v>
          </cell>
          <cell r="F1688" t="str">
            <v>S</v>
          </cell>
          <cell r="G1688">
            <v>237</v>
          </cell>
          <cell r="H1688">
            <v>1111</v>
          </cell>
          <cell r="I1688" t="str">
            <v>1550</v>
          </cell>
          <cell r="J1688" t="str">
            <v>060</v>
          </cell>
          <cell r="K1688" t="str">
            <v>1</v>
          </cell>
          <cell r="L1688" t="str">
            <v>8</v>
          </cell>
          <cell r="M1688" t="str">
            <v>Y</v>
          </cell>
          <cell r="N1688" t="str">
            <v/>
          </cell>
          <cell r="O1688" t="str">
            <v/>
          </cell>
          <cell r="P1688" t="str">
            <v>4</v>
          </cell>
          <cell r="Q1688" t="str">
            <v>MNTH</v>
          </cell>
          <cell r="R1688" t="str">
            <v>NONE</v>
          </cell>
        </row>
        <row r="1689">
          <cell r="B1689" t="str">
            <v>9642</v>
          </cell>
          <cell r="C1689">
            <v>381</v>
          </cell>
          <cell r="D1689" t="str">
            <v>ADMINISTRATOR I, DATABASE</v>
          </cell>
          <cell r="E1689" t="str">
            <v>EXEMPT</v>
          </cell>
          <cell r="F1689" t="str">
            <v>S</v>
          </cell>
          <cell r="G1689">
            <v>237</v>
          </cell>
          <cell r="H1689">
            <v>1111</v>
          </cell>
          <cell r="I1689" t="str">
            <v>1550</v>
          </cell>
          <cell r="J1689" t="str">
            <v>060</v>
          </cell>
          <cell r="K1689" t="str">
            <v>1</v>
          </cell>
          <cell r="L1689" t="str">
            <v>8</v>
          </cell>
          <cell r="M1689" t="str">
            <v>Y</v>
          </cell>
          <cell r="N1689" t="str">
            <v/>
          </cell>
          <cell r="O1689" t="str">
            <v/>
          </cell>
          <cell r="P1689" t="str">
            <v>4</v>
          </cell>
          <cell r="Q1689" t="str">
            <v>MNTH</v>
          </cell>
          <cell r="R1689" t="str">
            <v>NONE</v>
          </cell>
        </row>
        <row r="1690">
          <cell r="B1690" t="str">
            <v>9643</v>
          </cell>
          <cell r="C1690">
            <v>382</v>
          </cell>
          <cell r="D1690" t="str">
            <v>SPECIALIST II, PC APP</v>
          </cell>
          <cell r="E1690" t="str">
            <v>EXEMPT</v>
          </cell>
          <cell r="F1690" t="str">
            <v>S</v>
          </cell>
          <cell r="G1690">
            <v>240</v>
          </cell>
          <cell r="H1690">
            <v>1111</v>
          </cell>
          <cell r="I1690" t="str">
            <v>1550</v>
          </cell>
          <cell r="J1690" t="str">
            <v>060</v>
          </cell>
          <cell r="K1690" t="str">
            <v>1</v>
          </cell>
          <cell r="L1690" t="str">
            <v>8</v>
          </cell>
          <cell r="M1690" t="str">
            <v>Y</v>
          </cell>
          <cell r="N1690" t="str">
            <v/>
          </cell>
          <cell r="O1690" t="str">
            <v/>
          </cell>
          <cell r="P1690" t="str">
            <v>4</v>
          </cell>
          <cell r="Q1690" t="str">
            <v>MNTH</v>
          </cell>
          <cell r="R1690" t="str">
            <v>NONE</v>
          </cell>
        </row>
        <row r="1691">
          <cell r="B1691" t="str">
            <v>9644</v>
          </cell>
          <cell r="C1691">
            <v>382</v>
          </cell>
          <cell r="D1691" t="str">
            <v>COORDINATOR, PROJECT</v>
          </cell>
          <cell r="E1691" t="str">
            <v>EXEMPT</v>
          </cell>
          <cell r="F1691" t="str">
            <v>S</v>
          </cell>
          <cell r="G1691">
            <v>240</v>
          </cell>
          <cell r="H1691">
            <v>1111</v>
          </cell>
          <cell r="I1691" t="str">
            <v>1550</v>
          </cell>
          <cell r="J1691" t="str">
            <v>060</v>
          </cell>
          <cell r="K1691" t="str">
            <v>1</v>
          </cell>
          <cell r="L1691" t="str">
            <v>8</v>
          </cell>
          <cell r="M1691" t="str">
            <v>Y</v>
          </cell>
          <cell r="N1691" t="str">
            <v/>
          </cell>
          <cell r="O1691" t="str">
            <v/>
          </cell>
          <cell r="P1691" t="str">
            <v>4</v>
          </cell>
          <cell r="Q1691" t="str">
            <v>MNTH</v>
          </cell>
          <cell r="R1691" t="str">
            <v>NONE</v>
          </cell>
        </row>
        <row r="1692">
          <cell r="B1692" t="str">
            <v>9645</v>
          </cell>
          <cell r="C1692">
            <v>382</v>
          </cell>
          <cell r="D1692" t="str">
            <v>TECHNICIAN, AV/PC HARDWARE</v>
          </cell>
          <cell r="E1692" t="str">
            <v>EXEMPT</v>
          </cell>
          <cell r="F1692" t="str">
            <v>S</v>
          </cell>
          <cell r="G1692">
            <v>240</v>
          </cell>
          <cell r="H1692">
            <v>1111</v>
          </cell>
          <cell r="I1692" t="str">
            <v>1550</v>
          </cell>
          <cell r="J1692" t="str">
            <v>070</v>
          </cell>
          <cell r="K1692" t="str">
            <v>1</v>
          </cell>
          <cell r="L1692" t="str">
            <v>8</v>
          </cell>
          <cell r="M1692" t="str">
            <v>Y</v>
          </cell>
          <cell r="N1692" t="str">
            <v/>
          </cell>
          <cell r="O1692" t="str">
            <v/>
          </cell>
          <cell r="P1692" t="str">
            <v>4</v>
          </cell>
          <cell r="Q1692" t="str">
            <v>MNTH</v>
          </cell>
          <cell r="R1692" t="str">
            <v>NONE</v>
          </cell>
        </row>
        <row r="1693">
          <cell r="B1693" t="str">
            <v>9646</v>
          </cell>
          <cell r="C1693">
            <v>382</v>
          </cell>
          <cell r="D1693" t="str">
            <v>TECH II, COMPUTER SUPP</v>
          </cell>
          <cell r="E1693" t="str">
            <v>EXEMPT</v>
          </cell>
          <cell r="F1693" t="str">
            <v>S</v>
          </cell>
          <cell r="G1693">
            <v>237</v>
          </cell>
          <cell r="H1693">
            <v>1111</v>
          </cell>
          <cell r="I1693" t="str">
            <v>1550</v>
          </cell>
          <cell r="J1693" t="str">
            <v>070</v>
          </cell>
          <cell r="K1693" t="str">
            <v>1</v>
          </cell>
          <cell r="L1693" t="str">
            <v>8</v>
          </cell>
          <cell r="M1693" t="str">
            <v>Y</v>
          </cell>
          <cell r="N1693" t="str">
            <v/>
          </cell>
          <cell r="O1693" t="str">
            <v/>
          </cell>
          <cell r="P1693" t="str">
            <v>4</v>
          </cell>
          <cell r="Q1693" t="str">
            <v>MNTH</v>
          </cell>
          <cell r="R1693" t="str">
            <v>NONE</v>
          </cell>
        </row>
        <row r="1694">
          <cell r="B1694" t="str">
            <v>9647</v>
          </cell>
          <cell r="C1694">
            <v>380</v>
          </cell>
          <cell r="D1694" t="str">
            <v>SUPERVISOR, COMPUTER SUPPORT</v>
          </cell>
          <cell r="E1694" t="str">
            <v>EXEMPT</v>
          </cell>
          <cell r="F1694" t="str">
            <v>S</v>
          </cell>
          <cell r="G1694">
            <v>232</v>
          </cell>
          <cell r="H1694">
            <v>1111</v>
          </cell>
          <cell r="I1694" t="str">
            <v>1554</v>
          </cell>
          <cell r="J1694" t="str">
            <v>110</v>
          </cell>
          <cell r="K1694" t="str">
            <v>1</v>
          </cell>
          <cell r="L1694" t="str">
            <v>8</v>
          </cell>
          <cell r="M1694" t="str">
            <v>Y</v>
          </cell>
          <cell r="N1694" t="str">
            <v/>
          </cell>
          <cell r="O1694" t="str">
            <v/>
          </cell>
          <cell r="P1694" t="str">
            <v>4</v>
          </cell>
          <cell r="Q1694" t="str">
            <v>MNTH</v>
          </cell>
          <cell r="R1694" t="str">
            <v>NONE</v>
          </cell>
        </row>
        <row r="1695">
          <cell r="B1695" t="str">
            <v>9648</v>
          </cell>
          <cell r="C1695">
            <v>381</v>
          </cell>
          <cell r="D1695" t="str">
            <v>SPECIALIST III, PC APP</v>
          </cell>
          <cell r="E1695" t="str">
            <v>EXEMPT</v>
          </cell>
          <cell r="F1695" t="str">
            <v>S</v>
          </cell>
          <cell r="G1695">
            <v>240</v>
          </cell>
          <cell r="H1695">
            <v>1111</v>
          </cell>
          <cell r="I1695" t="str">
            <v>1550</v>
          </cell>
          <cell r="J1695" t="str">
            <v>080</v>
          </cell>
          <cell r="K1695" t="str">
            <v>1</v>
          </cell>
          <cell r="L1695" t="str">
            <v>8</v>
          </cell>
          <cell r="M1695" t="str">
            <v>Y</v>
          </cell>
          <cell r="N1695" t="str">
            <v/>
          </cell>
          <cell r="O1695" t="str">
            <v/>
          </cell>
          <cell r="P1695" t="str">
            <v>4</v>
          </cell>
          <cell r="Q1695" t="str">
            <v>MNTH</v>
          </cell>
          <cell r="R1695" t="str">
            <v>NONE</v>
          </cell>
        </row>
        <row r="1696">
          <cell r="B1696" t="str">
            <v>9649</v>
          </cell>
          <cell r="C1696">
            <v>381</v>
          </cell>
          <cell r="D1696" t="str">
            <v>WEBMASTER</v>
          </cell>
          <cell r="E1696" t="str">
            <v>EXEMPT</v>
          </cell>
          <cell r="F1696" t="str">
            <v>S</v>
          </cell>
          <cell r="G1696">
            <v>232</v>
          </cell>
          <cell r="H1696">
            <v>1111</v>
          </cell>
          <cell r="I1696" t="str">
            <v>1550</v>
          </cell>
          <cell r="J1696" t="str">
            <v>090</v>
          </cell>
          <cell r="K1696" t="str">
            <v>1</v>
          </cell>
          <cell r="L1696" t="str">
            <v>8</v>
          </cell>
          <cell r="M1696" t="str">
            <v>Y</v>
          </cell>
          <cell r="N1696" t="str">
            <v/>
          </cell>
          <cell r="O1696" t="str">
            <v/>
          </cell>
          <cell r="P1696" t="str">
            <v>4</v>
          </cell>
          <cell r="Q1696" t="str">
            <v>MNTH</v>
          </cell>
          <cell r="R1696" t="str">
            <v>NONE</v>
          </cell>
        </row>
        <row r="1697">
          <cell r="B1697" t="str">
            <v>9650</v>
          </cell>
          <cell r="C1697">
            <v>381</v>
          </cell>
          <cell r="D1697" t="str">
            <v>ADMINISTRATOR, DATABASE II</v>
          </cell>
          <cell r="E1697" t="str">
            <v>EXEMPT</v>
          </cell>
          <cell r="F1697" t="str">
            <v>S</v>
          </cell>
          <cell r="G1697">
            <v>240</v>
          </cell>
          <cell r="H1697">
            <v>1111</v>
          </cell>
          <cell r="I1697" t="str">
            <v>1550</v>
          </cell>
          <cell r="J1697" t="str">
            <v>090</v>
          </cell>
          <cell r="K1697" t="str">
            <v>1</v>
          </cell>
          <cell r="L1697" t="str">
            <v>8</v>
          </cell>
          <cell r="M1697" t="str">
            <v>Y</v>
          </cell>
          <cell r="N1697" t="str">
            <v/>
          </cell>
          <cell r="O1697" t="str">
            <v/>
          </cell>
          <cell r="P1697" t="str">
            <v>4</v>
          </cell>
          <cell r="Q1697" t="str">
            <v>MNTH</v>
          </cell>
          <cell r="R1697" t="str">
            <v>NONE</v>
          </cell>
        </row>
        <row r="1698">
          <cell r="B1698" t="str">
            <v>9651</v>
          </cell>
          <cell r="C1698">
            <v>382</v>
          </cell>
          <cell r="D1698" t="str">
            <v>PROJECT LEADER</v>
          </cell>
          <cell r="E1698" t="str">
            <v>EXEMPT</v>
          </cell>
          <cell r="F1698" t="str">
            <v>S</v>
          </cell>
          <cell r="G1698">
            <v>240</v>
          </cell>
          <cell r="H1698">
            <v>1111</v>
          </cell>
          <cell r="I1698" t="str">
            <v>1550</v>
          </cell>
          <cell r="J1698" t="str">
            <v>090</v>
          </cell>
          <cell r="K1698" t="str">
            <v>1</v>
          </cell>
          <cell r="L1698" t="str">
            <v>8</v>
          </cell>
          <cell r="M1698" t="str">
            <v>Y</v>
          </cell>
          <cell r="N1698" t="str">
            <v/>
          </cell>
          <cell r="O1698" t="str">
            <v/>
          </cell>
          <cell r="P1698" t="str">
            <v>4</v>
          </cell>
          <cell r="Q1698" t="str">
            <v>MNTH</v>
          </cell>
          <cell r="R1698" t="str">
            <v>NONE</v>
          </cell>
        </row>
        <row r="1699">
          <cell r="B1699" t="str">
            <v>9652</v>
          </cell>
          <cell r="C1699">
            <v>381</v>
          </cell>
          <cell r="D1699" t="str">
            <v>PROGRAMMER/ANALYST, SENIOR</v>
          </cell>
          <cell r="E1699" t="str">
            <v>EXEMPT</v>
          </cell>
          <cell r="F1699" t="str">
            <v>S</v>
          </cell>
          <cell r="G1699">
            <v>235</v>
          </cell>
          <cell r="H1699">
            <v>1111</v>
          </cell>
          <cell r="I1699" t="str">
            <v>1550</v>
          </cell>
          <cell r="J1699" t="str">
            <v>090</v>
          </cell>
          <cell r="K1699" t="str">
            <v>1</v>
          </cell>
          <cell r="L1699" t="str">
            <v>8</v>
          </cell>
          <cell r="M1699" t="str">
            <v>Y</v>
          </cell>
          <cell r="N1699" t="str">
            <v/>
          </cell>
          <cell r="O1699" t="str">
            <v/>
          </cell>
          <cell r="P1699" t="str">
            <v>4</v>
          </cell>
          <cell r="Q1699" t="str">
            <v>MNTH</v>
          </cell>
          <cell r="R1699" t="str">
            <v>NONE</v>
          </cell>
        </row>
        <row r="1700">
          <cell r="B1700" t="str">
            <v>9653</v>
          </cell>
          <cell r="C1700">
            <v>380</v>
          </cell>
          <cell r="D1700" t="str">
            <v>ADMINISTRATOR, SR DATABASE</v>
          </cell>
          <cell r="E1700" t="str">
            <v>EXEMPT</v>
          </cell>
          <cell r="F1700" t="str">
            <v>S</v>
          </cell>
          <cell r="G1700">
            <v>235</v>
          </cell>
          <cell r="H1700">
            <v>1111</v>
          </cell>
          <cell r="I1700" t="str">
            <v>1554</v>
          </cell>
          <cell r="J1700" t="str">
            <v>130</v>
          </cell>
          <cell r="K1700" t="str">
            <v>1</v>
          </cell>
          <cell r="L1700" t="str">
            <v>8</v>
          </cell>
          <cell r="M1700" t="str">
            <v>Y</v>
          </cell>
          <cell r="N1700" t="str">
            <v/>
          </cell>
          <cell r="O1700" t="str">
            <v/>
          </cell>
          <cell r="P1700" t="str">
            <v>4</v>
          </cell>
          <cell r="Q1700" t="str">
            <v>MNTH</v>
          </cell>
          <cell r="R1700" t="str">
            <v>NONE</v>
          </cell>
        </row>
        <row r="1701">
          <cell r="B1701" t="str">
            <v>9654</v>
          </cell>
          <cell r="C1701">
            <v>380</v>
          </cell>
          <cell r="D1701" t="str">
            <v>ADMINISTRATOR, SR SYSTEMS</v>
          </cell>
          <cell r="E1701" t="str">
            <v>EXEMPT</v>
          </cell>
          <cell r="F1701" t="str">
            <v>S</v>
          </cell>
          <cell r="G1701">
            <v>235</v>
          </cell>
          <cell r="H1701">
            <v>1111</v>
          </cell>
          <cell r="I1701" t="str">
            <v>1554</v>
          </cell>
          <cell r="J1701" t="str">
            <v>130</v>
          </cell>
          <cell r="K1701" t="str">
            <v>1</v>
          </cell>
          <cell r="L1701" t="str">
            <v>8</v>
          </cell>
          <cell r="M1701" t="str">
            <v>Y</v>
          </cell>
          <cell r="N1701" t="str">
            <v/>
          </cell>
          <cell r="O1701" t="str">
            <v/>
          </cell>
          <cell r="P1701" t="str">
            <v>4</v>
          </cell>
          <cell r="Q1701" t="str">
            <v>MNTH</v>
          </cell>
          <cell r="R1701" t="str">
            <v>NONE</v>
          </cell>
        </row>
        <row r="1702">
          <cell r="B1702" t="str">
            <v>9655</v>
          </cell>
          <cell r="C1702">
            <v>103</v>
          </cell>
          <cell r="D1702" t="str">
            <v>DIR, TECH ENTERPRISE APPS</v>
          </cell>
          <cell r="E1702" t="str">
            <v>EXEMPT</v>
          </cell>
          <cell r="F1702" t="str">
            <v>S</v>
          </cell>
          <cell r="G1702">
            <v>235</v>
          </cell>
          <cell r="H1702">
            <v>1111</v>
          </cell>
          <cell r="I1702" t="str">
            <v>0120R</v>
          </cell>
          <cell r="J1702" t="str">
            <v>050</v>
          </cell>
          <cell r="K1702" t="str">
            <v/>
          </cell>
          <cell r="L1702" t="str">
            <v/>
          </cell>
          <cell r="M1702" t="str">
            <v>Y</v>
          </cell>
          <cell r="N1702" t="str">
            <v/>
          </cell>
          <cell r="O1702" t="str">
            <v/>
          </cell>
          <cell r="P1702" t="str">
            <v>4</v>
          </cell>
          <cell r="Q1702" t="str">
            <v>MNTH</v>
          </cell>
          <cell r="R1702" t="str">
            <v>ADMN</v>
          </cell>
        </row>
        <row r="1703">
          <cell r="B1703" t="str">
            <v>9656</v>
          </cell>
          <cell r="C1703">
            <v>103</v>
          </cell>
          <cell r="D1703" t="str">
            <v>MANAGER, DATABASE SYS ADMN</v>
          </cell>
          <cell r="E1703" t="str">
            <v>EXEMPT</v>
          </cell>
          <cell r="F1703" t="str">
            <v>S</v>
          </cell>
          <cell r="G1703">
            <v>235</v>
          </cell>
          <cell r="H1703">
            <v>1111</v>
          </cell>
          <cell r="I1703" t="str">
            <v>0120R</v>
          </cell>
          <cell r="J1703" t="str">
            <v>040</v>
          </cell>
          <cell r="K1703" t="str">
            <v/>
          </cell>
          <cell r="L1703" t="str">
            <v/>
          </cell>
          <cell r="M1703" t="str">
            <v>Y</v>
          </cell>
          <cell r="N1703" t="str">
            <v/>
          </cell>
          <cell r="O1703" t="str">
            <v/>
          </cell>
          <cell r="P1703" t="str">
            <v>4</v>
          </cell>
          <cell r="Q1703" t="str">
            <v>MNTH</v>
          </cell>
          <cell r="R1703" t="str">
            <v>ADMN</v>
          </cell>
        </row>
        <row r="1704">
          <cell r="B1704" t="str">
            <v>9657</v>
          </cell>
          <cell r="C1704">
            <v>380</v>
          </cell>
          <cell r="D1704" t="str">
            <v>MANAGER, OPERATIONS</v>
          </cell>
          <cell r="E1704" t="str">
            <v>EXEMPT</v>
          </cell>
          <cell r="F1704" t="str">
            <v>S</v>
          </cell>
          <cell r="G1704">
            <v>232</v>
          </cell>
          <cell r="H1704">
            <v>1111</v>
          </cell>
          <cell r="I1704" t="str">
            <v>1554</v>
          </cell>
          <cell r="J1704" t="str">
            <v>140</v>
          </cell>
          <cell r="K1704" t="str">
            <v>1</v>
          </cell>
          <cell r="L1704" t="str">
            <v>8</v>
          </cell>
          <cell r="M1704" t="str">
            <v>Y</v>
          </cell>
          <cell r="N1704" t="str">
            <v/>
          </cell>
          <cell r="O1704" t="str">
            <v/>
          </cell>
          <cell r="P1704" t="str">
            <v>4</v>
          </cell>
          <cell r="Q1704" t="str">
            <v>MNTH</v>
          </cell>
          <cell r="R1704" t="str">
            <v>NONE</v>
          </cell>
        </row>
        <row r="1705">
          <cell r="B1705" t="str">
            <v>9658</v>
          </cell>
          <cell r="C1705">
            <v>380</v>
          </cell>
          <cell r="D1705" t="str">
            <v>PROJECT LEADER, SENIOR</v>
          </cell>
          <cell r="E1705" t="str">
            <v>EXEMPT</v>
          </cell>
          <cell r="F1705" t="str">
            <v>S</v>
          </cell>
          <cell r="G1705">
            <v>235</v>
          </cell>
          <cell r="H1705">
            <v>1111</v>
          </cell>
          <cell r="I1705" t="str">
            <v>1554</v>
          </cell>
          <cell r="J1705" t="str">
            <v>130</v>
          </cell>
          <cell r="K1705" t="str">
            <v>1</v>
          </cell>
          <cell r="L1705" t="str">
            <v>8</v>
          </cell>
          <cell r="M1705" t="str">
            <v>Y</v>
          </cell>
          <cell r="N1705" t="str">
            <v/>
          </cell>
          <cell r="O1705" t="str">
            <v/>
          </cell>
          <cell r="P1705" t="str">
            <v>4</v>
          </cell>
          <cell r="Q1705" t="str">
            <v>MNTH</v>
          </cell>
          <cell r="R1705" t="str">
            <v>NONE</v>
          </cell>
        </row>
        <row r="1706">
          <cell r="B1706" t="str">
            <v>9659</v>
          </cell>
          <cell r="C1706">
            <v>103</v>
          </cell>
          <cell r="D1706" t="str">
            <v>MANAGER, TECHNOLOGY SVCS</v>
          </cell>
          <cell r="E1706" t="str">
            <v>EXEMPT</v>
          </cell>
          <cell r="F1706" t="str">
            <v>S</v>
          </cell>
          <cell r="G1706">
            <v>235</v>
          </cell>
          <cell r="H1706">
            <v>1111</v>
          </cell>
          <cell r="I1706" t="str">
            <v>0120R</v>
          </cell>
          <cell r="J1706" t="str">
            <v>030</v>
          </cell>
          <cell r="K1706" t="str">
            <v/>
          </cell>
          <cell r="L1706" t="str">
            <v/>
          </cell>
          <cell r="M1706" t="str">
            <v>Y</v>
          </cell>
          <cell r="N1706" t="str">
            <v/>
          </cell>
          <cell r="O1706" t="str">
            <v/>
          </cell>
          <cell r="P1706" t="str">
            <v>4</v>
          </cell>
          <cell r="Q1706" t="str">
            <v>MNTH</v>
          </cell>
          <cell r="R1706" t="str">
            <v>ADMN</v>
          </cell>
        </row>
        <row r="1707">
          <cell r="B1707" t="str">
            <v>9660</v>
          </cell>
          <cell r="C1707">
            <v>103</v>
          </cell>
          <cell r="D1707" t="str">
            <v>DIR, TECHNOLOGY SYSTEMS</v>
          </cell>
          <cell r="E1707" t="str">
            <v>EXEMPT</v>
          </cell>
          <cell r="F1707" t="str">
            <v>S</v>
          </cell>
          <cell r="G1707">
            <v>235</v>
          </cell>
          <cell r="H1707">
            <v>1111</v>
          </cell>
          <cell r="I1707" t="str">
            <v>0120R</v>
          </cell>
          <cell r="J1707" t="str">
            <v>050</v>
          </cell>
          <cell r="K1707" t="str">
            <v/>
          </cell>
          <cell r="L1707" t="str">
            <v/>
          </cell>
          <cell r="M1707" t="str">
            <v>Y</v>
          </cell>
          <cell r="N1707" t="str">
            <v/>
          </cell>
          <cell r="O1707" t="str">
            <v/>
          </cell>
          <cell r="P1707" t="str">
            <v>4</v>
          </cell>
          <cell r="Q1707" t="str">
            <v>MNTH</v>
          </cell>
          <cell r="R1707" t="str">
            <v>ADMN</v>
          </cell>
        </row>
        <row r="1708">
          <cell r="B1708" t="str">
            <v>9661</v>
          </cell>
          <cell r="C1708">
            <v>103</v>
          </cell>
          <cell r="D1708" t="str">
            <v>MANAGER, TELECOMMUNICATION</v>
          </cell>
          <cell r="E1708" t="str">
            <v>EXEMPT</v>
          </cell>
          <cell r="F1708" t="str">
            <v>S</v>
          </cell>
          <cell r="G1708">
            <v>235</v>
          </cell>
          <cell r="H1708">
            <v>1111</v>
          </cell>
          <cell r="I1708" t="str">
            <v>0120R</v>
          </cell>
          <cell r="J1708" t="str">
            <v>040</v>
          </cell>
          <cell r="K1708" t="str">
            <v/>
          </cell>
          <cell r="L1708" t="str">
            <v/>
          </cell>
          <cell r="M1708" t="str">
            <v>Y</v>
          </cell>
          <cell r="N1708" t="str">
            <v/>
          </cell>
          <cell r="O1708" t="str">
            <v/>
          </cell>
          <cell r="P1708" t="str">
            <v>4</v>
          </cell>
          <cell r="Q1708" t="str">
            <v>MNTH</v>
          </cell>
          <cell r="R1708" t="str">
            <v>ADMN</v>
          </cell>
        </row>
        <row r="1709">
          <cell r="B1709" t="str">
            <v>9662</v>
          </cell>
          <cell r="C1709">
            <v>380</v>
          </cell>
          <cell r="D1709" t="str">
            <v>MGR, BUDGET/Y2K COORDINATOR</v>
          </cell>
          <cell r="E1709" t="str">
            <v>EXEMPT</v>
          </cell>
          <cell r="F1709" t="str">
            <v>S</v>
          </cell>
          <cell r="G1709">
            <v>232</v>
          </cell>
          <cell r="H1709">
            <v>1111</v>
          </cell>
          <cell r="I1709" t="str">
            <v>1554</v>
          </cell>
          <cell r="J1709" t="str">
            <v>130</v>
          </cell>
          <cell r="K1709" t="str">
            <v>1</v>
          </cell>
          <cell r="L1709" t="str">
            <v>8</v>
          </cell>
          <cell r="M1709" t="str">
            <v>Y</v>
          </cell>
          <cell r="N1709" t="str">
            <v/>
          </cell>
          <cell r="O1709" t="str">
            <v/>
          </cell>
          <cell r="P1709" t="str">
            <v>4</v>
          </cell>
          <cell r="Q1709" t="str">
            <v>MNTH</v>
          </cell>
          <cell r="R1709" t="str">
            <v>NONE</v>
          </cell>
        </row>
        <row r="1710">
          <cell r="B1710" t="str">
            <v>9663</v>
          </cell>
          <cell r="C1710">
            <v>632</v>
          </cell>
          <cell r="D1710" t="str">
            <v>DATA PROCESSOR II</v>
          </cell>
          <cell r="E1710" t="str">
            <v>NON-EXEMPT</v>
          </cell>
          <cell r="F1710" t="str">
            <v>H</v>
          </cell>
          <cell r="G1710">
            <v>0</v>
          </cell>
          <cell r="H1710">
            <v>1111</v>
          </cell>
          <cell r="I1710" t="str">
            <v>0150</v>
          </cell>
          <cell r="J1710" t="str">
            <v>020</v>
          </cell>
          <cell r="K1710" t="str">
            <v>17</v>
          </cell>
          <cell r="L1710" t="str">
            <v>28</v>
          </cell>
          <cell r="M1710" t="str">
            <v>Y</v>
          </cell>
          <cell r="N1710" t="str">
            <v/>
          </cell>
          <cell r="O1710" t="str">
            <v/>
          </cell>
          <cell r="P1710" t="str">
            <v>4</v>
          </cell>
          <cell r="Q1710" t="str">
            <v>MPHP</v>
          </cell>
          <cell r="R1710" t="str">
            <v>DAEO</v>
          </cell>
        </row>
        <row r="1711">
          <cell r="B1711" t="str">
            <v>9664</v>
          </cell>
          <cell r="C1711">
            <v>381</v>
          </cell>
          <cell r="D1711" t="str">
            <v>BUSINESS ANALYST</v>
          </cell>
          <cell r="E1711" t="str">
            <v>EXEMPT</v>
          </cell>
          <cell r="F1711" t="str">
            <v>S</v>
          </cell>
          <cell r="G1711">
            <v>240</v>
          </cell>
          <cell r="H1711">
            <v>1111</v>
          </cell>
          <cell r="I1711" t="str">
            <v>1550</v>
          </cell>
          <cell r="J1711" t="str">
            <v>090</v>
          </cell>
          <cell r="K1711" t="str">
            <v>1</v>
          </cell>
          <cell r="L1711" t="str">
            <v>8</v>
          </cell>
          <cell r="M1711" t="str">
            <v>Y</v>
          </cell>
          <cell r="N1711" t="str">
            <v/>
          </cell>
          <cell r="O1711" t="str">
            <v/>
          </cell>
          <cell r="P1711" t="str">
            <v>4</v>
          </cell>
          <cell r="Q1711" t="str">
            <v>MNTH</v>
          </cell>
          <cell r="R1711" t="str">
            <v>NONE</v>
          </cell>
        </row>
        <row r="1712">
          <cell r="B1712" t="str">
            <v>9665</v>
          </cell>
          <cell r="C1712">
            <v>382</v>
          </cell>
          <cell r="D1712" t="str">
            <v>CONTROLS APPL ENGINEER</v>
          </cell>
          <cell r="E1712" t="str">
            <v>NON-EXEMPT</v>
          </cell>
          <cell r="F1712" t="str">
            <v>H</v>
          </cell>
          <cell r="G1712">
            <v>232</v>
          </cell>
          <cell r="H1712">
            <v>1111</v>
          </cell>
          <cell r="I1712" t="str">
            <v>0403</v>
          </cell>
          <cell r="J1712" t="str">
            <v>235</v>
          </cell>
          <cell r="K1712" t="str">
            <v>20</v>
          </cell>
          <cell r="L1712" t="str">
            <v>31</v>
          </cell>
          <cell r="M1712" t="str">
            <v>Y</v>
          </cell>
          <cell r="N1712" t="str">
            <v/>
          </cell>
          <cell r="O1712" t="str">
            <v/>
          </cell>
          <cell r="P1712" t="str">
            <v>4</v>
          </cell>
          <cell r="Q1712" t="str">
            <v>MNNE</v>
          </cell>
          <cell r="R1712" t="str">
            <v>NONE</v>
          </cell>
        </row>
        <row r="1713">
          <cell r="B1713" t="str">
            <v>9666</v>
          </cell>
          <cell r="C1713">
            <v>0</v>
          </cell>
          <cell r="D1713" t="str">
            <v>DIR, ENTERPRISE PROD MGMT</v>
          </cell>
          <cell r="E1713" t="str">
            <v>EXEMPT</v>
          </cell>
          <cell r="F1713" t="str">
            <v>S</v>
          </cell>
          <cell r="G1713">
            <v>235</v>
          </cell>
          <cell r="H1713">
            <v>1111</v>
          </cell>
          <cell r="I1713" t="str">
            <v>0120R</v>
          </cell>
          <cell r="J1713" t="str">
            <v>050</v>
          </cell>
          <cell r="K1713" t="str">
            <v/>
          </cell>
          <cell r="L1713" t="str">
            <v/>
          </cell>
          <cell r="M1713" t="str">
            <v>Y</v>
          </cell>
          <cell r="N1713" t="str">
            <v/>
          </cell>
          <cell r="O1713" t="str">
            <v/>
          </cell>
          <cell r="P1713" t="str">
            <v>4</v>
          </cell>
          <cell r="Q1713" t="str">
            <v>MNTH</v>
          </cell>
          <cell r="R1713" t="str">
            <v>ADMN</v>
          </cell>
        </row>
        <row r="1714">
          <cell r="B1714" t="str">
            <v>9667</v>
          </cell>
          <cell r="C1714">
            <v>382</v>
          </cell>
          <cell r="D1714" t="str">
            <v>CLIENT TECHNLGIES ANALYST</v>
          </cell>
          <cell r="E1714" t="str">
            <v>EXEMPT</v>
          </cell>
          <cell r="F1714" t="str">
            <v>S</v>
          </cell>
          <cell r="G1714">
            <v>235</v>
          </cell>
          <cell r="H1714">
            <v>1111</v>
          </cell>
          <cell r="I1714" t="str">
            <v>1550</v>
          </cell>
          <cell r="J1714" t="str">
            <v>090</v>
          </cell>
          <cell r="K1714" t="str">
            <v>1</v>
          </cell>
          <cell r="L1714" t="str">
            <v>8</v>
          </cell>
          <cell r="M1714" t="str">
            <v>Y</v>
          </cell>
          <cell r="N1714" t="str">
            <v/>
          </cell>
          <cell r="O1714" t="str">
            <v/>
          </cell>
          <cell r="P1714" t="str">
            <v>4</v>
          </cell>
          <cell r="Q1714" t="str">
            <v>MNTH</v>
          </cell>
          <cell r="R1714" t="str">
            <v>NONE</v>
          </cell>
        </row>
        <row r="1715">
          <cell r="B1715" t="str">
            <v>9668</v>
          </cell>
          <cell r="C1715">
            <v>382</v>
          </cell>
          <cell r="D1715" t="str">
            <v>INFO TECHNOLOGY TECH II</v>
          </cell>
          <cell r="E1715" t="str">
            <v>NON-EXEMPT</v>
          </cell>
          <cell r="F1715" t="str">
            <v>H</v>
          </cell>
          <cell r="G1715">
            <v>197</v>
          </cell>
          <cell r="H1715">
            <v>1111</v>
          </cell>
          <cell r="I1715" t="str">
            <v>0415</v>
          </cell>
          <cell r="J1715" t="str">
            <v>020</v>
          </cell>
          <cell r="K1715" t="str">
            <v>1</v>
          </cell>
          <cell r="L1715" t="str">
            <v>8</v>
          </cell>
          <cell r="M1715" t="str">
            <v>Y</v>
          </cell>
          <cell r="N1715" t="str">
            <v/>
          </cell>
          <cell r="O1715" t="str">
            <v/>
          </cell>
          <cell r="P1715" t="str">
            <v>4</v>
          </cell>
          <cell r="Q1715" t="str">
            <v>MNNE</v>
          </cell>
          <cell r="R1715" t="str">
            <v>NONE</v>
          </cell>
        </row>
        <row r="1716">
          <cell r="B1716" t="str">
            <v>9670</v>
          </cell>
          <cell r="C1716">
            <v>380</v>
          </cell>
          <cell r="D1716" t="str">
            <v>SECURITY ADMINISTRATOR</v>
          </cell>
          <cell r="E1716" t="str">
            <v>EXEMPT</v>
          </cell>
          <cell r="F1716" t="str">
            <v>S</v>
          </cell>
          <cell r="G1716">
            <v>235</v>
          </cell>
          <cell r="H1716">
            <v>1111</v>
          </cell>
          <cell r="I1716" t="str">
            <v>1550</v>
          </cell>
          <cell r="J1716" t="str">
            <v>091</v>
          </cell>
          <cell r="K1716" t="str">
            <v>1</v>
          </cell>
          <cell r="L1716" t="str">
            <v>8</v>
          </cell>
          <cell r="M1716" t="str">
            <v>Y</v>
          </cell>
          <cell r="N1716" t="str">
            <v/>
          </cell>
          <cell r="O1716" t="str">
            <v/>
          </cell>
          <cell r="P1716" t="str">
            <v>4</v>
          </cell>
          <cell r="Q1716" t="str">
            <v>MNTH</v>
          </cell>
          <cell r="R1716" t="str">
            <v>NONE</v>
          </cell>
        </row>
        <row r="1717">
          <cell r="B1717" t="str">
            <v>9671</v>
          </cell>
          <cell r="C1717">
            <v>362</v>
          </cell>
          <cell r="D1717" t="str">
            <v>SYSTEMS ADMINISTRATOR II</v>
          </cell>
          <cell r="E1717" t="str">
            <v>EXEMPT</v>
          </cell>
          <cell r="F1717" t="str">
            <v>S</v>
          </cell>
          <cell r="G1717">
            <v>240</v>
          </cell>
          <cell r="H1717">
            <v>1111</v>
          </cell>
          <cell r="I1717" t="str">
            <v>1550</v>
          </cell>
          <cell r="J1717" t="str">
            <v>090</v>
          </cell>
          <cell r="K1717" t="str">
            <v>1</v>
          </cell>
          <cell r="L1717" t="str">
            <v>8</v>
          </cell>
          <cell r="M1717" t="str">
            <v>Y</v>
          </cell>
          <cell r="N1717" t="str">
            <v/>
          </cell>
          <cell r="O1717" t="str">
            <v/>
          </cell>
          <cell r="P1717" t="str">
            <v>4</v>
          </cell>
          <cell r="Q1717" t="str">
            <v>MNTH</v>
          </cell>
          <cell r="R1717" t="str">
            <v>NONE</v>
          </cell>
        </row>
        <row r="1718">
          <cell r="B1718" t="str">
            <v>9672</v>
          </cell>
          <cell r="C1718">
            <v>103</v>
          </cell>
          <cell r="D1718" t="str">
            <v>DIR, TECH CUST RELATIONS</v>
          </cell>
          <cell r="E1718" t="str">
            <v>EXEMPT</v>
          </cell>
          <cell r="F1718" t="str">
            <v>S</v>
          </cell>
          <cell r="G1718">
            <v>235</v>
          </cell>
          <cell r="H1718">
            <v>1111</v>
          </cell>
          <cell r="I1718" t="str">
            <v>0120R</v>
          </cell>
          <cell r="J1718" t="str">
            <v>050</v>
          </cell>
          <cell r="K1718" t="str">
            <v/>
          </cell>
          <cell r="L1718" t="str">
            <v/>
          </cell>
          <cell r="M1718" t="str">
            <v>Y</v>
          </cell>
          <cell r="N1718" t="str">
            <v/>
          </cell>
          <cell r="O1718" t="str">
            <v/>
          </cell>
          <cell r="P1718" t="str">
            <v>4</v>
          </cell>
          <cell r="Q1718" t="str">
            <v>MNTH</v>
          </cell>
          <cell r="R1718" t="str">
            <v>ADMN</v>
          </cell>
        </row>
        <row r="1719">
          <cell r="B1719" t="str">
            <v>9674</v>
          </cell>
          <cell r="C1719">
            <v>380</v>
          </cell>
          <cell r="D1719" t="str">
            <v>DIRECTOR, TECH BUSINESS OP</v>
          </cell>
          <cell r="E1719" t="str">
            <v>EXEMPT</v>
          </cell>
          <cell r="F1719" t="str">
            <v>S</v>
          </cell>
          <cell r="G1719">
            <v>232</v>
          </cell>
          <cell r="H1719">
            <v>1111</v>
          </cell>
          <cell r="I1719" t="str">
            <v>1554</v>
          </cell>
          <cell r="J1719" t="str">
            <v>140</v>
          </cell>
          <cell r="K1719" t="str">
            <v>1</v>
          </cell>
          <cell r="L1719" t="str">
            <v>8</v>
          </cell>
          <cell r="M1719" t="str">
            <v>Y</v>
          </cell>
          <cell r="N1719" t="str">
            <v/>
          </cell>
          <cell r="O1719" t="str">
            <v/>
          </cell>
          <cell r="P1719" t="str">
            <v>4</v>
          </cell>
          <cell r="Q1719" t="str">
            <v>MNTH</v>
          </cell>
          <cell r="R1719" t="str">
            <v>NONE</v>
          </cell>
        </row>
        <row r="1720">
          <cell r="B1720" t="str">
            <v>9675</v>
          </cell>
          <cell r="C1720">
            <v>382</v>
          </cell>
          <cell r="D1720" t="str">
            <v>PRODUCT LEAD</v>
          </cell>
          <cell r="E1720" t="str">
            <v>EXEMPT</v>
          </cell>
          <cell r="F1720" t="str">
            <v>S</v>
          </cell>
          <cell r="G1720">
            <v>235</v>
          </cell>
          <cell r="H1720">
            <v>1111</v>
          </cell>
          <cell r="I1720" t="str">
            <v>1554</v>
          </cell>
          <cell r="J1720" t="str">
            <v>130</v>
          </cell>
          <cell r="K1720" t="str">
            <v>1</v>
          </cell>
          <cell r="L1720" t="str">
            <v>8</v>
          </cell>
          <cell r="M1720" t="str">
            <v>Y</v>
          </cell>
          <cell r="N1720" t="str">
            <v/>
          </cell>
          <cell r="O1720" t="str">
            <v/>
          </cell>
          <cell r="P1720" t="str">
            <v>4</v>
          </cell>
          <cell r="Q1720" t="str">
            <v>MNTH</v>
          </cell>
          <cell r="R1720" t="str">
            <v>NONE</v>
          </cell>
        </row>
        <row r="1721">
          <cell r="B1721" t="str">
            <v>9676</v>
          </cell>
          <cell r="C1721">
            <v>382</v>
          </cell>
          <cell r="D1721" t="str">
            <v>PRODUCT MANAGER</v>
          </cell>
          <cell r="E1721" t="str">
            <v>EXEMPT</v>
          </cell>
          <cell r="F1721" t="str">
            <v>S</v>
          </cell>
          <cell r="G1721">
            <v>235</v>
          </cell>
          <cell r="H1721">
            <v>1111</v>
          </cell>
          <cell r="I1721" t="str">
            <v>1550</v>
          </cell>
          <cell r="J1721" t="str">
            <v>090</v>
          </cell>
          <cell r="K1721" t="str">
            <v>1</v>
          </cell>
          <cell r="L1721" t="str">
            <v>8</v>
          </cell>
          <cell r="M1721" t="str">
            <v>Y</v>
          </cell>
          <cell r="N1721" t="str">
            <v/>
          </cell>
          <cell r="O1721" t="str">
            <v/>
          </cell>
          <cell r="P1721" t="str">
            <v>4</v>
          </cell>
          <cell r="Q1721" t="str">
            <v>MNTH</v>
          </cell>
          <cell r="R1721" t="str">
            <v>NONE</v>
          </cell>
        </row>
        <row r="1722">
          <cell r="B1722" t="str">
            <v>9680</v>
          </cell>
          <cell r="C1722">
            <v>103</v>
          </cell>
          <cell r="D1722" t="str">
            <v>MANAGER, WEB SERVICES</v>
          </cell>
          <cell r="E1722" t="str">
            <v>EXEMPT</v>
          </cell>
          <cell r="F1722" t="str">
            <v>S</v>
          </cell>
          <cell r="G1722">
            <v>235</v>
          </cell>
          <cell r="H1722">
            <v>1111</v>
          </cell>
          <cell r="I1722" t="str">
            <v>0120R</v>
          </cell>
          <cell r="J1722" t="str">
            <v>040</v>
          </cell>
          <cell r="K1722" t="str">
            <v/>
          </cell>
          <cell r="L1722" t="str">
            <v/>
          </cell>
          <cell r="M1722" t="str">
            <v>Y</v>
          </cell>
          <cell r="N1722" t="str">
            <v/>
          </cell>
          <cell r="O1722" t="str">
            <v/>
          </cell>
          <cell r="P1722" t="str">
            <v>4</v>
          </cell>
          <cell r="Q1722" t="str">
            <v>MNTH</v>
          </cell>
          <cell r="R1722" t="str">
            <v>ADMN</v>
          </cell>
        </row>
        <row r="1723">
          <cell r="B1723" t="str">
            <v>9681</v>
          </cell>
          <cell r="C1723">
            <v>382</v>
          </cell>
          <cell r="D1723" t="str">
            <v>BUS INTELLIGENCE ANALYST</v>
          </cell>
          <cell r="E1723" t="str">
            <v>EXEMPT</v>
          </cell>
          <cell r="F1723" t="str">
            <v>S</v>
          </cell>
          <cell r="G1723">
            <v>235</v>
          </cell>
          <cell r="H1723">
            <v>1111</v>
          </cell>
          <cell r="I1723" t="str">
            <v>1550</v>
          </cell>
          <cell r="J1723" t="str">
            <v>090</v>
          </cell>
          <cell r="K1723" t="str">
            <v>1</v>
          </cell>
          <cell r="L1723" t="str">
            <v>8</v>
          </cell>
          <cell r="M1723" t="str">
            <v>Y</v>
          </cell>
          <cell r="N1723" t="str">
            <v/>
          </cell>
          <cell r="O1723" t="str">
            <v/>
          </cell>
          <cell r="P1723" t="str">
            <v>4</v>
          </cell>
          <cell r="Q1723" t="str">
            <v>MNTH</v>
          </cell>
          <cell r="R1723" t="str">
            <v>NONE</v>
          </cell>
        </row>
        <row r="1724">
          <cell r="B1724" t="str">
            <v>9682</v>
          </cell>
          <cell r="C1724">
            <v>382</v>
          </cell>
          <cell r="D1724" t="str">
            <v>SR BUS INTELL ANALYST</v>
          </cell>
          <cell r="E1724" t="str">
            <v>EXEMPT</v>
          </cell>
          <cell r="F1724" t="str">
            <v>S</v>
          </cell>
          <cell r="G1724">
            <v>235</v>
          </cell>
          <cell r="H1724">
            <v>1111</v>
          </cell>
          <cell r="I1724" t="str">
            <v>1554</v>
          </cell>
          <cell r="J1724" t="str">
            <v>130</v>
          </cell>
          <cell r="K1724" t="str">
            <v>1</v>
          </cell>
          <cell r="L1724" t="str">
            <v>8</v>
          </cell>
          <cell r="M1724" t="str">
            <v>Y</v>
          </cell>
          <cell r="N1724" t="str">
            <v/>
          </cell>
          <cell r="O1724" t="str">
            <v/>
          </cell>
          <cell r="P1724" t="str">
            <v>4</v>
          </cell>
          <cell r="Q1724" t="str">
            <v>MNTH</v>
          </cell>
          <cell r="R1724" t="str">
            <v>NONE</v>
          </cell>
        </row>
        <row r="1725">
          <cell r="B1725" t="str">
            <v>9683</v>
          </cell>
          <cell r="C1725">
            <v>382</v>
          </cell>
          <cell r="D1725" t="str">
            <v>SR QUALITY ASSUR ANALYST</v>
          </cell>
          <cell r="E1725" t="str">
            <v>EXEMPT</v>
          </cell>
          <cell r="F1725" t="str">
            <v>S</v>
          </cell>
          <cell r="G1725">
            <v>235</v>
          </cell>
          <cell r="H1725">
            <v>1111</v>
          </cell>
          <cell r="I1725" t="str">
            <v>1550</v>
          </cell>
          <cell r="J1725" t="str">
            <v>090</v>
          </cell>
          <cell r="K1725" t="str">
            <v>1</v>
          </cell>
          <cell r="L1725" t="str">
            <v>8</v>
          </cell>
          <cell r="M1725" t="str">
            <v>Y</v>
          </cell>
          <cell r="N1725" t="str">
            <v/>
          </cell>
          <cell r="O1725" t="str">
            <v/>
          </cell>
          <cell r="P1725" t="str">
            <v>4</v>
          </cell>
          <cell r="Q1725" t="str">
            <v>MNTH</v>
          </cell>
          <cell r="R1725" t="str">
            <v>NONE</v>
          </cell>
        </row>
        <row r="1726">
          <cell r="B1726" t="str">
            <v>9685</v>
          </cell>
          <cell r="C1726">
            <v>362</v>
          </cell>
          <cell r="D1726" t="str">
            <v>SCHOOL TECHNOLOGY SPEC I</v>
          </cell>
          <cell r="E1726" t="str">
            <v>NON-EXEMPT</v>
          </cell>
          <cell r="F1726" t="str">
            <v>H</v>
          </cell>
          <cell r="G1726">
            <v>212</v>
          </cell>
          <cell r="H1726">
            <v>1111</v>
          </cell>
          <cell r="I1726" t="str">
            <v>0550</v>
          </cell>
          <cell r="J1726" t="str">
            <v>020</v>
          </cell>
          <cell r="K1726" t="str">
            <v>1</v>
          </cell>
          <cell r="L1726" t="str">
            <v>8</v>
          </cell>
          <cell r="M1726" t="str">
            <v>Y</v>
          </cell>
          <cell r="N1726" t="str">
            <v/>
          </cell>
          <cell r="O1726" t="str">
            <v/>
          </cell>
          <cell r="P1726" t="str">
            <v>4</v>
          </cell>
          <cell r="Q1726" t="str">
            <v>MNNE</v>
          </cell>
          <cell r="R1726" t="str">
            <v>NONE</v>
          </cell>
        </row>
        <row r="1727">
          <cell r="B1727" t="str">
            <v>9686</v>
          </cell>
          <cell r="C1727">
            <v>362</v>
          </cell>
          <cell r="D1727" t="str">
            <v>SCHOOL TECHNOLOGY SPEC II</v>
          </cell>
          <cell r="E1727" t="str">
            <v>NON-EXEMPT</v>
          </cell>
          <cell r="F1727" t="str">
            <v>H</v>
          </cell>
          <cell r="G1727">
            <v>212</v>
          </cell>
          <cell r="H1727">
            <v>1111</v>
          </cell>
          <cell r="I1727" t="str">
            <v>0550</v>
          </cell>
          <cell r="J1727" t="str">
            <v>030</v>
          </cell>
          <cell r="K1727" t="str">
            <v>1</v>
          </cell>
          <cell r="L1727" t="str">
            <v>8</v>
          </cell>
          <cell r="M1727" t="str">
            <v>Y</v>
          </cell>
          <cell r="N1727" t="str">
            <v/>
          </cell>
          <cell r="O1727" t="str">
            <v/>
          </cell>
          <cell r="P1727" t="str">
            <v>4</v>
          </cell>
          <cell r="Q1727" t="str">
            <v>MNNE</v>
          </cell>
          <cell r="R1727" t="str">
            <v>NONE</v>
          </cell>
        </row>
        <row r="1728">
          <cell r="B1728" t="str">
            <v>9687</v>
          </cell>
          <cell r="C1728">
            <v>382</v>
          </cell>
          <cell r="D1728" t="str">
            <v>SCHOOL TECHNOLOGY SPEC III</v>
          </cell>
          <cell r="E1728" t="str">
            <v>EXEMPT</v>
          </cell>
          <cell r="F1728" t="str">
            <v>S</v>
          </cell>
          <cell r="G1728">
            <v>212</v>
          </cell>
          <cell r="H1728">
            <v>1111</v>
          </cell>
          <cell r="I1728" t="str">
            <v>1552</v>
          </cell>
          <cell r="J1728" t="str">
            <v>040</v>
          </cell>
          <cell r="K1728" t="str">
            <v>1</v>
          </cell>
          <cell r="L1728" t="str">
            <v>8</v>
          </cell>
          <cell r="M1728" t="str">
            <v>Y</v>
          </cell>
          <cell r="N1728" t="str">
            <v/>
          </cell>
          <cell r="O1728" t="str">
            <v/>
          </cell>
          <cell r="P1728" t="str">
            <v>4</v>
          </cell>
          <cell r="Q1728" t="str">
            <v>MNTH</v>
          </cell>
          <cell r="R1728" t="str">
            <v>NONE</v>
          </cell>
        </row>
        <row r="1729">
          <cell r="B1729" t="str">
            <v>9688</v>
          </cell>
          <cell r="C1729">
            <v>103</v>
          </cell>
          <cell r="D1729" t="str">
            <v>DIR, TECHNOLOGY SERVICES</v>
          </cell>
          <cell r="E1729" t="str">
            <v>EXEMPT</v>
          </cell>
          <cell r="F1729" t="str">
            <v>S</v>
          </cell>
          <cell r="G1729">
            <v>232</v>
          </cell>
          <cell r="H1729">
            <v>1111</v>
          </cell>
          <cell r="I1729" t="str">
            <v>0120R</v>
          </cell>
          <cell r="J1729" t="str">
            <v>050</v>
          </cell>
          <cell r="K1729" t="str">
            <v/>
          </cell>
          <cell r="L1729" t="str">
            <v/>
          </cell>
          <cell r="M1729" t="str">
            <v>Y</v>
          </cell>
          <cell r="N1729" t="str">
            <v/>
          </cell>
          <cell r="O1729" t="str">
            <v/>
          </cell>
          <cell r="P1729" t="str">
            <v>4</v>
          </cell>
          <cell r="Q1729" t="str">
            <v>MNTH</v>
          </cell>
          <cell r="R1729" t="str">
            <v>ADMN</v>
          </cell>
        </row>
        <row r="1730">
          <cell r="B1730" t="str">
            <v>9689</v>
          </cell>
          <cell r="C1730">
            <v>103</v>
          </cell>
          <cell r="D1730" t="str">
            <v>MANAGER, DATA NETWORK</v>
          </cell>
          <cell r="E1730" t="str">
            <v>EXEMPT</v>
          </cell>
          <cell r="F1730" t="str">
            <v>S</v>
          </cell>
          <cell r="G1730">
            <v>235</v>
          </cell>
          <cell r="H1730">
            <v>1111</v>
          </cell>
          <cell r="I1730" t="str">
            <v>0120R</v>
          </cell>
          <cell r="J1730" t="str">
            <v>040</v>
          </cell>
          <cell r="K1730" t="str">
            <v/>
          </cell>
          <cell r="L1730" t="str">
            <v/>
          </cell>
          <cell r="M1730" t="str">
            <v>Y</v>
          </cell>
          <cell r="N1730" t="str">
            <v/>
          </cell>
          <cell r="O1730" t="str">
            <v/>
          </cell>
          <cell r="P1730" t="str">
            <v>4</v>
          </cell>
          <cell r="Q1730" t="str">
            <v>MNTH</v>
          </cell>
          <cell r="R1730" t="str">
            <v>ADMN</v>
          </cell>
        </row>
        <row r="1731">
          <cell r="B1731" t="str">
            <v>9690</v>
          </cell>
          <cell r="C1731">
            <v>382</v>
          </cell>
          <cell r="D1731" t="str">
            <v>SR SHAREPOINT ADMIN</v>
          </cell>
          <cell r="E1731" t="str">
            <v>EXEMPT</v>
          </cell>
          <cell r="F1731" t="str">
            <v>S</v>
          </cell>
          <cell r="G1731">
            <v>235</v>
          </cell>
          <cell r="H1731">
            <v>1111</v>
          </cell>
          <cell r="I1731" t="str">
            <v>1554</v>
          </cell>
          <cell r="J1731" t="str">
            <v>130</v>
          </cell>
          <cell r="K1731" t="str">
            <v>1</v>
          </cell>
          <cell r="L1731" t="str">
            <v>8</v>
          </cell>
          <cell r="M1731" t="str">
            <v>Y</v>
          </cell>
          <cell r="N1731" t="str">
            <v/>
          </cell>
          <cell r="O1731" t="str">
            <v/>
          </cell>
          <cell r="P1731" t="str">
            <v>4</v>
          </cell>
          <cell r="Q1731" t="str">
            <v>MNTH</v>
          </cell>
          <cell r="R1731" t="str">
            <v>NONE</v>
          </cell>
        </row>
        <row r="1732">
          <cell r="B1732" t="str">
            <v>9720</v>
          </cell>
          <cell r="C1732">
            <v>363</v>
          </cell>
          <cell r="D1732" t="str">
            <v>HELP DESK SPECIALIST I</v>
          </cell>
          <cell r="E1732" t="str">
            <v>NON-EXEMPT</v>
          </cell>
          <cell r="F1732" t="str">
            <v>H</v>
          </cell>
          <cell r="G1732">
            <v>240</v>
          </cell>
          <cell r="H1732">
            <v>1111</v>
          </cell>
          <cell r="I1732" t="str">
            <v>0550</v>
          </cell>
          <cell r="J1732" t="str">
            <v>030</v>
          </cell>
          <cell r="K1732" t="str">
            <v>1</v>
          </cell>
          <cell r="L1732" t="str">
            <v>8</v>
          </cell>
          <cell r="M1732" t="str">
            <v>Y</v>
          </cell>
          <cell r="N1732" t="str">
            <v/>
          </cell>
          <cell r="O1732" t="str">
            <v/>
          </cell>
          <cell r="P1732" t="str">
            <v>4</v>
          </cell>
          <cell r="Q1732" t="str">
            <v>MNNE</v>
          </cell>
          <cell r="R1732" t="str">
            <v>NONE</v>
          </cell>
        </row>
        <row r="1733">
          <cell r="B1733" t="str">
            <v>9722</v>
          </cell>
          <cell r="C1733">
            <v>382</v>
          </cell>
          <cell r="D1733" t="str">
            <v>HELP DESK SPECIALIST II</v>
          </cell>
          <cell r="E1733" t="str">
            <v>NON-EXEMPT</v>
          </cell>
          <cell r="F1733" t="str">
            <v>H</v>
          </cell>
          <cell r="G1733">
            <v>240</v>
          </cell>
          <cell r="H1733">
            <v>1111</v>
          </cell>
          <cell r="I1733" t="str">
            <v>0550</v>
          </cell>
          <cell r="J1733" t="str">
            <v>040</v>
          </cell>
          <cell r="K1733" t="str">
            <v>1</v>
          </cell>
          <cell r="L1733" t="str">
            <v>8</v>
          </cell>
          <cell r="M1733" t="str">
            <v>Y</v>
          </cell>
          <cell r="N1733" t="str">
            <v/>
          </cell>
          <cell r="O1733" t="str">
            <v/>
          </cell>
          <cell r="P1733" t="str">
            <v>4</v>
          </cell>
          <cell r="Q1733" t="str">
            <v>MNNE</v>
          </cell>
          <cell r="R1733" t="str">
            <v>NONE</v>
          </cell>
        </row>
        <row r="1734">
          <cell r="B1734" t="str">
            <v>9724</v>
          </cell>
          <cell r="C1734">
            <v>363</v>
          </cell>
          <cell r="D1734" t="str">
            <v>HELP DESK SPECIALIST III</v>
          </cell>
          <cell r="E1734" t="str">
            <v>NON-EXEMPT</v>
          </cell>
          <cell r="F1734" t="str">
            <v>H</v>
          </cell>
          <cell r="G1734">
            <v>240</v>
          </cell>
          <cell r="H1734">
            <v>1111</v>
          </cell>
          <cell r="I1734" t="str">
            <v>0550</v>
          </cell>
          <cell r="J1734" t="str">
            <v>050</v>
          </cell>
          <cell r="K1734" t="str">
            <v>1</v>
          </cell>
          <cell r="L1734" t="str">
            <v>8</v>
          </cell>
          <cell r="M1734" t="str">
            <v>Y</v>
          </cell>
          <cell r="N1734" t="str">
            <v/>
          </cell>
          <cell r="O1734" t="str">
            <v/>
          </cell>
          <cell r="P1734" t="str">
            <v>4</v>
          </cell>
          <cell r="Q1734" t="str">
            <v>MNNE</v>
          </cell>
          <cell r="R1734" t="str">
            <v>NONE</v>
          </cell>
        </row>
        <row r="1735">
          <cell r="B1735" t="str">
            <v>9725</v>
          </cell>
          <cell r="C1735">
            <v>381</v>
          </cell>
          <cell r="D1735" t="str">
            <v>SR SYSTEMS ADMINISTRATOR</v>
          </cell>
          <cell r="E1735" t="str">
            <v>EXEMPT</v>
          </cell>
          <cell r="F1735" t="str">
            <v>S</v>
          </cell>
          <cell r="G1735">
            <v>235</v>
          </cell>
          <cell r="H1735">
            <v>1111</v>
          </cell>
          <cell r="I1735" t="str">
            <v>0400R</v>
          </cell>
          <cell r="J1735" t="str">
            <v>010</v>
          </cell>
          <cell r="K1735" t="str">
            <v/>
          </cell>
          <cell r="L1735" t="str">
            <v/>
          </cell>
          <cell r="M1735" t="str">
            <v>Y</v>
          </cell>
          <cell r="N1735" t="str">
            <v/>
          </cell>
          <cell r="O1735" t="str">
            <v/>
          </cell>
          <cell r="P1735" t="str">
            <v>4</v>
          </cell>
          <cell r="Q1735" t="str">
            <v>MNTH</v>
          </cell>
          <cell r="R1735" t="str">
            <v>NONE</v>
          </cell>
        </row>
        <row r="1736">
          <cell r="B1736" t="str">
            <v>9730</v>
          </cell>
          <cell r="C1736">
            <v>103</v>
          </cell>
          <cell r="D1736" t="str">
            <v>MANAGER, BUS ENTERPRS APPS</v>
          </cell>
          <cell r="E1736" t="str">
            <v>EXEMPT</v>
          </cell>
          <cell r="F1736" t="str">
            <v>S</v>
          </cell>
          <cell r="G1736">
            <v>235</v>
          </cell>
          <cell r="H1736">
            <v>1111</v>
          </cell>
          <cell r="I1736" t="str">
            <v>0120R</v>
          </cell>
          <cell r="J1736" t="str">
            <v>040</v>
          </cell>
          <cell r="K1736" t="str">
            <v/>
          </cell>
          <cell r="L1736" t="str">
            <v/>
          </cell>
          <cell r="M1736" t="str">
            <v>Y</v>
          </cell>
          <cell r="N1736" t="str">
            <v/>
          </cell>
          <cell r="O1736" t="str">
            <v/>
          </cell>
          <cell r="P1736" t="str">
            <v>4</v>
          </cell>
          <cell r="Q1736" t="str">
            <v>MNTH</v>
          </cell>
          <cell r="R1736" t="str">
            <v>ADMN</v>
          </cell>
        </row>
        <row r="1737">
          <cell r="B1737" t="str">
            <v>9731</v>
          </cell>
          <cell r="C1737">
            <v>103</v>
          </cell>
          <cell r="D1737" t="str">
            <v>MANAGER,MAJOR APPLICATIONS</v>
          </cell>
          <cell r="E1737" t="str">
            <v>EXEMPT</v>
          </cell>
          <cell r="F1737" t="str">
            <v>S</v>
          </cell>
          <cell r="G1737">
            <v>235</v>
          </cell>
          <cell r="H1737">
            <v>1111</v>
          </cell>
          <cell r="I1737" t="str">
            <v>0120R</v>
          </cell>
          <cell r="J1737" t="str">
            <v>040</v>
          </cell>
          <cell r="K1737" t="str">
            <v/>
          </cell>
          <cell r="L1737" t="str">
            <v/>
          </cell>
          <cell r="M1737" t="str">
            <v>Y</v>
          </cell>
          <cell r="N1737" t="str">
            <v/>
          </cell>
          <cell r="O1737" t="str">
            <v/>
          </cell>
          <cell r="P1737" t="str">
            <v>4</v>
          </cell>
          <cell r="Q1737" t="str">
            <v>MNTH</v>
          </cell>
          <cell r="R1737" t="str">
            <v>ADMN</v>
          </cell>
        </row>
        <row r="1738">
          <cell r="B1738" t="str">
            <v>9732</v>
          </cell>
          <cell r="C1738">
            <v>103</v>
          </cell>
          <cell r="D1738" t="str">
            <v>MANAGER, SITE SUPPORT</v>
          </cell>
          <cell r="E1738" t="str">
            <v>EXEMPT</v>
          </cell>
          <cell r="F1738" t="str">
            <v>S</v>
          </cell>
          <cell r="G1738">
            <v>235</v>
          </cell>
          <cell r="H1738">
            <v>1111</v>
          </cell>
          <cell r="I1738" t="str">
            <v>0120R</v>
          </cell>
          <cell r="J1738" t="str">
            <v>040</v>
          </cell>
          <cell r="K1738" t="str">
            <v/>
          </cell>
          <cell r="L1738" t="str">
            <v/>
          </cell>
          <cell r="M1738" t="str">
            <v>Y</v>
          </cell>
          <cell r="N1738" t="str">
            <v/>
          </cell>
          <cell r="O1738" t="str">
            <v/>
          </cell>
          <cell r="P1738" t="str">
            <v>4</v>
          </cell>
          <cell r="Q1738" t="str">
            <v>MNTH</v>
          </cell>
          <cell r="R1738" t="str">
            <v>ADMN</v>
          </cell>
        </row>
        <row r="1739">
          <cell r="B1739" t="str">
            <v>9734</v>
          </cell>
          <cell r="C1739">
            <v>103</v>
          </cell>
          <cell r="D1739" t="str">
            <v>MANAGER, STUD ENTRPRS APPS</v>
          </cell>
          <cell r="E1739" t="str">
            <v>EXEMPT</v>
          </cell>
          <cell r="F1739" t="str">
            <v>S</v>
          </cell>
          <cell r="G1739">
            <v>235</v>
          </cell>
          <cell r="H1739">
            <v>1111</v>
          </cell>
          <cell r="I1739" t="str">
            <v>0120R</v>
          </cell>
          <cell r="J1739" t="str">
            <v>040</v>
          </cell>
          <cell r="K1739" t="str">
            <v/>
          </cell>
          <cell r="L1739" t="str">
            <v/>
          </cell>
          <cell r="M1739" t="str">
            <v>Y</v>
          </cell>
          <cell r="N1739" t="str">
            <v/>
          </cell>
          <cell r="O1739" t="str">
            <v/>
          </cell>
          <cell r="P1739" t="str">
            <v>4</v>
          </cell>
          <cell r="Q1739" t="str">
            <v>MNTH</v>
          </cell>
          <cell r="R1739" t="str">
            <v>ADMN</v>
          </cell>
        </row>
        <row r="1740">
          <cell r="B1740" t="str">
            <v>9735</v>
          </cell>
          <cell r="C1740">
            <v>103</v>
          </cell>
          <cell r="D1740" t="str">
            <v>MANAGER, PROGRAM MANAGEMENT OFFICE</v>
          </cell>
          <cell r="E1740" t="str">
            <v>EXEMPT</v>
          </cell>
          <cell r="F1740" t="str">
            <v>S</v>
          </cell>
          <cell r="G1740">
            <v>235</v>
          </cell>
          <cell r="H1740">
            <v>1111</v>
          </cell>
          <cell r="I1740" t="str">
            <v>0120R</v>
          </cell>
          <cell r="J1740" t="str">
            <v>040</v>
          </cell>
          <cell r="K1740" t="str">
            <v/>
          </cell>
          <cell r="L1740" t="str">
            <v/>
          </cell>
          <cell r="M1740" t="str">
            <v>Y</v>
          </cell>
          <cell r="N1740" t="str">
            <v/>
          </cell>
          <cell r="O1740" t="str">
            <v/>
          </cell>
          <cell r="P1740" t="str">
            <v>4</v>
          </cell>
          <cell r="Q1740" t="str">
            <v>MNTH</v>
          </cell>
          <cell r="R1740" t="str">
            <v>ADMN</v>
          </cell>
        </row>
        <row r="1741">
          <cell r="B1741" t="str">
            <v>9736</v>
          </cell>
          <cell r="C1741">
            <v>103</v>
          </cell>
          <cell r="D1741" t="str">
            <v>MANAGER, BI AND BA TEAMS</v>
          </cell>
          <cell r="E1741" t="str">
            <v>EXEMPT</v>
          </cell>
          <cell r="F1741" t="str">
            <v>S</v>
          </cell>
          <cell r="G1741">
            <v>235</v>
          </cell>
          <cell r="H1741">
            <v>1111</v>
          </cell>
          <cell r="I1741" t="str">
            <v>0120R</v>
          </cell>
          <cell r="J1741" t="str">
            <v>040</v>
          </cell>
          <cell r="K1741" t="str">
            <v/>
          </cell>
          <cell r="L1741" t="str">
            <v/>
          </cell>
          <cell r="M1741" t="str">
            <v>Y</v>
          </cell>
          <cell r="N1741" t="str">
            <v/>
          </cell>
          <cell r="O1741" t="str">
            <v/>
          </cell>
          <cell r="P1741" t="str">
            <v>4</v>
          </cell>
          <cell r="Q1741" t="str">
            <v>MNTH</v>
          </cell>
          <cell r="R1741" t="str">
            <v>ADMN</v>
          </cell>
        </row>
        <row r="1742">
          <cell r="B1742" t="str">
            <v>9737</v>
          </cell>
          <cell r="C1742">
            <v>380</v>
          </cell>
          <cell r="D1742" t="str">
            <v>IT SIX SIGMA PROC ARCH</v>
          </cell>
          <cell r="E1742" t="str">
            <v>EXEMPT</v>
          </cell>
          <cell r="F1742" t="str">
            <v>S</v>
          </cell>
          <cell r="G1742">
            <v>240</v>
          </cell>
          <cell r="H1742">
            <v>1111</v>
          </cell>
          <cell r="I1742" t="str">
            <v>1554</v>
          </cell>
          <cell r="J1742" t="str">
            <v>130</v>
          </cell>
          <cell r="K1742" t="str">
            <v>1</v>
          </cell>
          <cell r="L1742" t="str">
            <v>8</v>
          </cell>
          <cell r="M1742" t="str">
            <v>Y</v>
          </cell>
          <cell r="N1742" t="str">
            <v/>
          </cell>
          <cell r="O1742" t="str">
            <v/>
          </cell>
          <cell r="P1742" t="str">
            <v>4</v>
          </cell>
          <cell r="Q1742" t="str">
            <v>MNTH</v>
          </cell>
          <cell r="R1742" t="str">
            <v>NONE</v>
          </cell>
        </row>
        <row r="1743">
          <cell r="B1743" t="str">
            <v>9738</v>
          </cell>
          <cell r="C1743">
            <v>103</v>
          </cell>
          <cell r="D1743" t="str">
            <v>MANAGER, ENTRPRS DATA WHSE</v>
          </cell>
          <cell r="E1743" t="str">
            <v>EXEMPT</v>
          </cell>
          <cell r="F1743" t="str">
            <v>S</v>
          </cell>
          <cell r="G1743">
            <v>235</v>
          </cell>
          <cell r="H1743">
            <v>1111</v>
          </cell>
          <cell r="I1743" t="str">
            <v>0120R</v>
          </cell>
          <cell r="J1743" t="str">
            <v>040</v>
          </cell>
          <cell r="K1743" t="str">
            <v/>
          </cell>
          <cell r="L1743" t="str">
            <v/>
          </cell>
          <cell r="M1743" t="str">
            <v>Y</v>
          </cell>
          <cell r="N1743" t="str">
            <v/>
          </cell>
          <cell r="O1743" t="str">
            <v/>
          </cell>
          <cell r="P1743" t="str">
            <v>4</v>
          </cell>
          <cell r="Q1743" t="str">
            <v>MNTH</v>
          </cell>
          <cell r="R1743" t="str">
            <v>ADMN</v>
          </cell>
        </row>
        <row r="1744">
          <cell r="B1744" t="str">
            <v>9800</v>
          </cell>
          <cell r="C1744">
            <v>357</v>
          </cell>
          <cell r="D1744" t="str">
            <v>DESKTOP PRINT/WEB SITE DEV</v>
          </cell>
          <cell r="E1744" t="str">
            <v>EXEMPT</v>
          </cell>
          <cell r="F1744" t="str">
            <v>S</v>
          </cell>
          <cell r="G1744">
            <v>240</v>
          </cell>
          <cell r="H1744">
            <v>1111</v>
          </cell>
          <cell r="I1744" t="str">
            <v>1403</v>
          </cell>
          <cell r="J1744" t="str">
            <v>010</v>
          </cell>
          <cell r="K1744" t="str">
            <v>21</v>
          </cell>
          <cell r="L1744" t="str">
            <v>32</v>
          </cell>
          <cell r="M1744" t="str">
            <v>Y</v>
          </cell>
          <cell r="N1744" t="str">
            <v/>
          </cell>
          <cell r="O1744" t="str">
            <v/>
          </cell>
          <cell r="P1744" t="str">
            <v>4</v>
          </cell>
          <cell r="Q1744" t="str">
            <v>MNTH</v>
          </cell>
          <cell r="R1744" t="str">
            <v>NONE</v>
          </cell>
        </row>
        <row r="1745">
          <cell r="B1745" t="str">
            <v>9830</v>
          </cell>
          <cell r="C1745">
            <v>363</v>
          </cell>
          <cell r="D1745" t="str">
            <v>EDUC TECH SPECIALIST I</v>
          </cell>
          <cell r="E1745" t="str">
            <v>EXEMPT</v>
          </cell>
          <cell r="F1745" t="str">
            <v>S</v>
          </cell>
          <cell r="G1745">
            <v>209</v>
          </cell>
          <cell r="H1745">
            <v>1111</v>
          </cell>
          <cell r="I1745" t="str">
            <v>1552</v>
          </cell>
          <cell r="J1745" t="str">
            <v>070</v>
          </cell>
          <cell r="K1745" t="str">
            <v>1</v>
          </cell>
          <cell r="L1745" t="str">
            <v>8</v>
          </cell>
          <cell r="M1745" t="str">
            <v>Y</v>
          </cell>
          <cell r="N1745" t="str">
            <v/>
          </cell>
          <cell r="O1745" t="str">
            <v/>
          </cell>
          <cell r="P1745" t="str">
            <v>4</v>
          </cell>
          <cell r="Q1745" t="str">
            <v>MNTH</v>
          </cell>
          <cell r="R1745" t="str">
            <v>NONE</v>
          </cell>
        </row>
        <row r="1746">
          <cell r="B1746" t="str">
            <v>9832</v>
          </cell>
          <cell r="C1746">
            <v>363</v>
          </cell>
          <cell r="D1746" t="str">
            <v>EDUC TECH SPECIALIST II</v>
          </cell>
          <cell r="E1746" t="str">
            <v>EXEMPT</v>
          </cell>
          <cell r="F1746" t="str">
            <v>S</v>
          </cell>
          <cell r="G1746">
            <v>209</v>
          </cell>
          <cell r="H1746">
            <v>1111</v>
          </cell>
          <cell r="I1746" t="str">
            <v>1552</v>
          </cell>
          <cell r="J1746" t="str">
            <v>080</v>
          </cell>
          <cell r="K1746" t="str">
            <v>1</v>
          </cell>
          <cell r="L1746" t="str">
            <v>8</v>
          </cell>
          <cell r="M1746" t="str">
            <v>Y</v>
          </cell>
          <cell r="N1746" t="str">
            <v/>
          </cell>
          <cell r="O1746" t="str">
            <v/>
          </cell>
          <cell r="P1746" t="str">
            <v>4</v>
          </cell>
          <cell r="Q1746" t="str">
            <v>MNTH</v>
          </cell>
          <cell r="R1746" t="str">
            <v>NONE</v>
          </cell>
        </row>
        <row r="1747">
          <cell r="B1747" t="str">
            <v>9834</v>
          </cell>
          <cell r="C1747">
            <v>363</v>
          </cell>
          <cell r="D1747" t="str">
            <v>EDUC TECH SPECIALIST III</v>
          </cell>
          <cell r="E1747" t="str">
            <v>EXEMPT</v>
          </cell>
          <cell r="F1747" t="str">
            <v>S</v>
          </cell>
          <cell r="G1747">
            <v>237</v>
          </cell>
          <cell r="H1747">
            <v>1111</v>
          </cell>
          <cell r="I1747" t="str">
            <v>1550</v>
          </cell>
          <cell r="J1747" t="str">
            <v>090</v>
          </cell>
          <cell r="K1747" t="str">
            <v>1</v>
          </cell>
          <cell r="L1747" t="str">
            <v>8</v>
          </cell>
          <cell r="M1747" t="str">
            <v>Y</v>
          </cell>
          <cell r="N1747" t="str">
            <v/>
          </cell>
          <cell r="O1747" t="str">
            <v/>
          </cell>
          <cell r="P1747" t="str">
            <v>4</v>
          </cell>
          <cell r="Q1747" t="str">
            <v>MNTH</v>
          </cell>
          <cell r="R1747" t="str">
            <v>NONE</v>
          </cell>
        </row>
        <row r="1748">
          <cell r="B1748" t="str">
            <v>9850</v>
          </cell>
          <cell r="C1748">
            <v>368</v>
          </cell>
          <cell r="D1748" t="str">
            <v>MULTIMEDIA IT TECH I</v>
          </cell>
          <cell r="E1748" t="str">
            <v>NON-EXEMPT</v>
          </cell>
          <cell r="F1748" t="str">
            <v>H</v>
          </cell>
          <cell r="G1748">
            <v>197</v>
          </cell>
          <cell r="H1748">
            <v>1111</v>
          </cell>
          <cell r="I1748" t="str">
            <v>0553</v>
          </cell>
          <cell r="J1748" t="str">
            <v>030</v>
          </cell>
          <cell r="K1748" t="str">
            <v>1</v>
          </cell>
          <cell r="L1748" t="str">
            <v>8</v>
          </cell>
          <cell r="M1748" t="str">
            <v>Y</v>
          </cell>
          <cell r="N1748" t="str">
            <v/>
          </cell>
          <cell r="O1748" t="str">
            <v/>
          </cell>
          <cell r="P1748" t="str">
            <v>4</v>
          </cell>
          <cell r="Q1748" t="str">
            <v>MNNE</v>
          </cell>
          <cell r="R1748" t="str">
            <v>NONE</v>
          </cell>
        </row>
        <row r="1749">
          <cell r="B1749" t="str">
            <v>9852</v>
          </cell>
          <cell r="C1749">
            <v>368</v>
          </cell>
          <cell r="D1749" t="str">
            <v>MULTIMEDIA IT TECH II</v>
          </cell>
          <cell r="E1749" t="str">
            <v>EXEMPT</v>
          </cell>
          <cell r="F1749" t="str">
            <v>S</v>
          </cell>
          <cell r="G1749">
            <v>200</v>
          </cell>
          <cell r="H1749">
            <v>1111</v>
          </cell>
          <cell r="I1749" t="str">
            <v>1553</v>
          </cell>
          <cell r="J1749" t="str">
            <v>040</v>
          </cell>
          <cell r="K1749" t="str">
            <v>1</v>
          </cell>
          <cell r="L1749" t="str">
            <v>8</v>
          </cell>
          <cell r="M1749" t="str">
            <v>Y</v>
          </cell>
          <cell r="N1749" t="str">
            <v/>
          </cell>
          <cell r="O1749" t="str">
            <v/>
          </cell>
          <cell r="P1749" t="str">
            <v>4</v>
          </cell>
          <cell r="Q1749" t="str">
            <v>MNTH</v>
          </cell>
          <cell r="R1749" t="str">
            <v>NONE</v>
          </cell>
        </row>
        <row r="1750">
          <cell r="B1750" t="str">
            <v>9860</v>
          </cell>
          <cell r="C1750">
            <v>103</v>
          </cell>
          <cell r="D1750" t="str">
            <v>DIR, EDUCATIONAL TECH</v>
          </cell>
          <cell r="E1750" t="str">
            <v>EXEMPT</v>
          </cell>
          <cell r="F1750" t="str">
            <v>S</v>
          </cell>
          <cell r="G1750">
            <v>235</v>
          </cell>
          <cell r="H1750">
            <v>1111</v>
          </cell>
          <cell r="I1750" t="str">
            <v>0120R</v>
          </cell>
          <cell r="J1750" t="str">
            <v>050</v>
          </cell>
          <cell r="K1750" t="str">
            <v/>
          </cell>
          <cell r="L1750" t="str">
            <v/>
          </cell>
          <cell r="M1750" t="str">
            <v>Y</v>
          </cell>
          <cell r="N1750" t="str">
            <v/>
          </cell>
          <cell r="O1750" t="str">
            <v/>
          </cell>
          <cell r="P1750" t="str">
            <v>4</v>
          </cell>
          <cell r="Q1750" t="str">
            <v>MNTH</v>
          </cell>
          <cell r="R1750" t="str">
            <v>ADMN</v>
          </cell>
        </row>
        <row r="1751">
          <cell r="B1751" t="str">
            <v>9950</v>
          </cell>
          <cell r="C1751">
            <v>0</v>
          </cell>
          <cell r="D1751" t="str">
            <v>VOLUNTEER - HR TRACKING ONLY</v>
          </cell>
          <cell r="E1751" t="str">
            <v>000</v>
          </cell>
          <cell r="F1751" t="str">
            <v>0</v>
          </cell>
          <cell r="G1751">
            <v>0</v>
          </cell>
          <cell r="H1751">
            <v>0</v>
          </cell>
          <cell r="I1751" t="str">
            <v>000</v>
          </cell>
          <cell r="J1751" t="str">
            <v>000</v>
          </cell>
          <cell r="K1751" t="str">
            <v/>
          </cell>
          <cell r="L1751" t="str">
            <v/>
          </cell>
          <cell r="M1751" t="str">
            <v>Y</v>
          </cell>
          <cell r="N1751" t="str">
            <v/>
          </cell>
          <cell r="O1751" t="str">
            <v/>
          </cell>
          <cell r="P1751" t="str">
            <v>0</v>
          </cell>
          <cell r="Q1751" t="str">
            <v>0000</v>
          </cell>
          <cell r="R1751" t="str">
            <v>NONE</v>
          </cell>
        </row>
        <row r="1752">
          <cell r="B1752" t="str">
            <v>9990</v>
          </cell>
          <cell r="C1752">
            <v>0</v>
          </cell>
          <cell r="D1752" t="str">
            <v>TEMPORARY EMPLOYEE</v>
          </cell>
          <cell r="E1752" t="str">
            <v>NON-EXEMPT</v>
          </cell>
          <cell r="F1752" t="str">
            <v>H</v>
          </cell>
          <cell r="G1752">
            <v>0</v>
          </cell>
          <cell r="H1752">
            <v>1111</v>
          </cell>
          <cell r="I1752" t="str">
            <v>0520R</v>
          </cell>
          <cell r="J1752" t="str">
            <v>010</v>
          </cell>
          <cell r="K1752" t="str">
            <v/>
          </cell>
          <cell r="L1752" t="str">
            <v/>
          </cell>
          <cell r="M1752" t="str">
            <v>Y</v>
          </cell>
          <cell r="N1752" t="str">
            <v/>
          </cell>
          <cell r="O1752" t="str">
            <v/>
          </cell>
          <cell r="P1752" t="str">
            <v>4</v>
          </cell>
          <cell r="Q1752" t="str">
            <v>MPHP</v>
          </cell>
          <cell r="R1752" t="str">
            <v>NONE</v>
          </cell>
        </row>
        <row r="1753">
          <cell r="B1753" t="str">
            <v>9991</v>
          </cell>
          <cell r="C1753">
            <v>0</v>
          </cell>
          <cell r="D1753" t="str">
            <v>TEMPORARY TUTOR</v>
          </cell>
          <cell r="E1753" t="str">
            <v>NON-EXEMPT</v>
          </cell>
          <cell r="F1753" t="str">
            <v>H</v>
          </cell>
          <cell r="G1753">
            <v>0</v>
          </cell>
          <cell r="H1753">
            <v>1111</v>
          </cell>
          <cell r="I1753" t="str">
            <v>0520R</v>
          </cell>
          <cell r="J1753" t="str">
            <v>010</v>
          </cell>
          <cell r="K1753" t="str">
            <v/>
          </cell>
          <cell r="L1753" t="str">
            <v/>
          </cell>
          <cell r="M1753" t="str">
            <v>Y</v>
          </cell>
          <cell r="N1753" t="str">
            <v/>
          </cell>
          <cell r="O1753" t="str">
            <v/>
          </cell>
          <cell r="P1753" t="str">
            <v>4</v>
          </cell>
          <cell r="Q1753" t="str">
            <v>MPHP</v>
          </cell>
          <cell r="R1753" t="str">
            <v>NONE</v>
          </cell>
        </row>
        <row r="1754">
          <cell r="B1754" t="str">
            <v>9992</v>
          </cell>
          <cell r="C1754">
            <v>0</v>
          </cell>
          <cell r="D1754" t="str">
            <v>TEMPORARY EMPLOYEE - BOND</v>
          </cell>
          <cell r="E1754" t="str">
            <v>NON-EXEMPT</v>
          </cell>
          <cell r="F1754" t="str">
            <v>H</v>
          </cell>
          <cell r="G1754">
            <v>0</v>
          </cell>
          <cell r="H1754">
            <v>1111</v>
          </cell>
          <cell r="I1754" t="str">
            <v>0520R</v>
          </cell>
          <cell r="J1754" t="str">
            <v>010</v>
          </cell>
          <cell r="K1754" t="str">
            <v/>
          </cell>
          <cell r="L1754" t="str">
            <v/>
          </cell>
          <cell r="M1754" t="str">
            <v>Y</v>
          </cell>
          <cell r="N1754" t="str">
            <v/>
          </cell>
          <cell r="O1754" t="str">
            <v/>
          </cell>
          <cell r="P1754" t="str">
            <v>4</v>
          </cell>
          <cell r="Q1754" t="str">
            <v>MPHP</v>
          </cell>
          <cell r="R1754" t="str">
            <v>NONE</v>
          </cell>
        </row>
        <row r="1755">
          <cell r="B1755" t="str">
            <v>9993</v>
          </cell>
          <cell r="C1755">
            <v>0</v>
          </cell>
          <cell r="D1755" t="str">
            <v>AMERICORP HOURLY</v>
          </cell>
          <cell r="E1755" t="str">
            <v>NON-EXEMPT</v>
          </cell>
          <cell r="F1755" t="str">
            <v>H</v>
          </cell>
          <cell r="G1755">
            <v>0</v>
          </cell>
          <cell r="H1755">
            <v>1111</v>
          </cell>
          <cell r="I1755" t="str">
            <v>0520R</v>
          </cell>
          <cell r="J1755" t="str">
            <v>010</v>
          </cell>
          <cell r="K1755" t="str">
            <v/>
          </cell>
          <cell r="L1755" t="str">
            <v/>
          </cell>
          <cell r="M1755" t="str">
            <v>Y</v>
          </cell>
          <cell r="N1755" t="str">
            <v/>
          </cell>
          <cell r="O1755" t="str">
            <v/>
          </cell>
          <cell r="P1755" t="str">
            <v>4</v>
          </cell>
          <cell r="Q1755" t="str">
            <v>MPHP</v>
          </cell>
          <cell r="R1755" t="str">
            <v>NONE</v>
          </cell>
        </row>
        <row r="1756">
          <cell r="B1756" t="str">
            <v>9994</v>
          </cell>
          <cell r="C1756">
            <v>0</v>
          </cell>
          <cell r="D1756" t="str">
            <v>TEMPORARY EMPLOYEE-EXEMPT</v>
          </cell>
          <cell r="E1756" t="str">
            <v>EXEMPT</v>
          </cell>
          <cell r="F1756" t="str">
            <v>H</v>
          </cell>
          <cell r="G1756">
            <v>0</v>
          </cell>
          <cell r="H1756">
            <v>1111</v>
          </cell>
          <cell r="I1756" t="str">
            <v>0520R</v>
          </cell>
          <cell r="J1756" t="str">
            <v>010</v>
          </cell>
          <cell r="K1756" t="str">
            <v/>
          </cell>
          <cell r="L1756" t="str">
            <v/>
          </cell>
          <cell r="M1756" t="str">
            <v>Y</v>
          </cell>
          <cell r="N1756" t="str">
            <v/>
          </cell>
          <cell r="O1756" t="str">
            <v/>
          </cell>
          <cell r="P1756" t="str">
            <v>4</v>
          </cell>
          <cell r="Q1756" t="str">
            <v>MEHP</v>
          </cell>
          <cell r="R1756" t="str">
            <v>NONE</v>
          </cell>
        </row>
        <row r="1757">
          <cell r="B1757" t="str">
            <v>9995</v>
          </cell>
          <cell r="C1757">
            <v>380</v>
          </cell>
          <cell r="D1757" t="str">
            <v>TECHNOLOGY COORDINATOR</v>
          </cell>
          <cell r="E1757" t="str">
            <v>EXEMPT</v>
          </cell>
          <cell r="F1757" t="str">
            <v>S</v>
          </cell>
          <cell r="G1757">
            <v>235</v>
          </cell>
          <cell r="H1757">
            <v>1111</v>
          </cell>
          <cell r="I1757" t="str">
            <v>0400R</v>
          </cell>
          <cell r="J1757" t="str">
            <v>010</v>
          </cell>
          <cell r="K1757" t="str">
            <v/>
          </cell>
          <cell r="L1757" t="str">
            <v/>
          </cell>
          <cell r="M1757" t="str">
            <v>Y</v>
          </cell>
          <cell r="N1757" t="str">
            <v/>
          </cell>
          <cell r="O1757" t="str">
            <v/>
          </cell>
          <cell r="P1757" t="str">
            <v>4</v>
          </cell>
          <cell r="Q1757" t="str">
            <v>MNTH</v>
          </cell>
          <cell r="R1757" t="str">
            <v>NONE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K179"/>
  <sheetViews>
    <sheetView showGridLines="0" zoomScaleNormal="100" workbookViewId="0">
      <selection activeCell="F49" sqref="F49"/>
    </sheetView>
  </sheetViews>
  <sheetFormatPr defaultRowHeight="12.75" x14ac:dyDescent="0.2"/>
  <cols>
    <col min="1" max="1" width="1.5703125" style="1" customWidth="1"/>
    <col min="2" max="2" width="4.28515625" style="1" customWidth="1"/>
    <col min="3" max="3" width="16.28515625" style="1" bestFit="1" customWidth="1"/>
    <col min="4" max="4" width="9.140625" style="1"/>
    <col min="5" max="5" width="5.28515625" style="1" customWidth="1"/>
    <col min="6" max="6" width="18.85546875" style="1" customWidth="1"/>
    <col min="7" max="7" width="18.5703125" style="1" customWidth="1"/>
    <col min="8" max="8" width="18.42578125" style="1" customWidth="1"/>
    <col min="9" max="9" width="18.5703125" style="1" customWidth="1"/>
    <col min="10" max="10" width="18.7109375" style="1" customWidth="1"/>
    <col min="11" max="11" width="19.140625" style="1" customWidth="1"/>
    <col min="12" max="16384" width="9.140625" style="1"/>
  </cols>
  <sheetData>
    <row r="1" spans="2:11" s="2" customFormat="1" ht="6" customHeight="1" x14ac:dyDescent="0.2">
      <c r="B1" s="412"/>
      <c r="C1" s="1"/>
      <c r="D1" s="412"/>
      <c r="E1" s="412"/>
      <c r="F1" s="412"/>
      <c r="G1" s="445"/>
      <c r="K1" s="445"/>
    </row>
    <row r="2" spans="2:11" s="2" customFormat="1" ht="24" customHeight="1" x14ac:dyDescent="0.25">
      <c r="B2" s="448"/>
      <c r="C2" s="3"/>
      <c r="D2" s="3"/>
      <c r="E2" s="449"/>
      <c r="F2" s="450"/>
      <c r="G2" s="445"/>
      <c r="H2" s="537" t="s">
        <v>984</v>
      </c>
      <c r="K2" s="445"/>
    </row>
    <row r="3" spans="2:11" s="2" customFormat="1" x14ac:dyDescent="0.2">
      <c r="B3" s="451" t="s">
        <v>0</v>
      </c>
      <c r="C3" s="4"/>
      <c r="D3" s="548" t="s">
        <v>1021</v>
      </c>
      <c r="E3" s="549"/>
      <c r="F3" s="550"/>
      <c r="G3" s="445"/>
      <c r="K3" s="445"/>
    </row>
    <row r="4" spans="2:11" s="2" customFormat="1" ht="21" x14ac:dyDescent="0.35">
      <c r="B4" s="451"/>
      <c r="C4" s="4"/>
      <c r="D4" s="4"/>
      <c r="E4" s="452"/>
      <c r="F4" s="453"/>
      <c r="G4" s="446"/>
      <c r="I4" s="518" t="s">
        <v>961</v>
      </c>
      <c r="K4" s="445"/>
    </row>
    <row r="5" spans="2:11" s="501" customFormat="1" ht="15" x14ac:dyDescent="0.25">
      <c r="B5" s="502" t="s">
        <v>156</v>
      </c>
      <c r="C5" s="515"/>
      <c r="D5" s="515"/>
      <c r="E5" s="503">
        <v>2</v>
      </c>
      <c r="F5" s="504"/>
      <c r="I5" s="519" t="s">
        <v>962</v>
      </c>
    </row>
    <row r="6" spans="2:11" s="501" customFormat="1" x14ac:dyDescent="0.2">
      <c r="B6" s="505" t="s">
        <v>155</v>
      </c>
      <c r="C6" s="515"/>
      <c r="D6" s="515"/>
      <c r="E6" s="506"/>
      <c r="F6" s="504"/>
      <c r="I6" s="520" t="s">
        <v>963</v>
      </c>
    </row>
    <row r="7" spans="2:11" s="501" customFormat="1" x14ac:dyDescent="0.2">
      <c r="B7" s="502"/>
      <c r="C7" s="515"/>
      <c r="D7" s="515"/>
      <c r="E7" s="543"/>
      <c r="F7" s="504"/>
      <c r="G7" s="517"/>
      <c r="I7" s="520" t="s">
        <v>964</v>
      </c>
    </row>
    <row r="8" spans="2:11" s="501" customFormat="1" x14ac:dyDescent="0.2">
      <c r="B8" s="502" t="s">
        <v>1014</v>
      </c>
      <c r="C8" s="515"/>
      <c r="D8" s="515"/>
      <c r="E8" s="7" t="s">
        <v>1016</v>
      </c>
      <c r="F8" s="504"/>
      <c r="G8" s="517"/>
      <c r="I8" s="520"/>
    </row>
    <row r="9" spans="2:11" s="501" customFormat="1" x14ac:dyDescent="0.2">
      <c r="B9" s="505" t="s">
        <v>1017</v>
      </c>
      <c r="C9" s="516"/>
      <c r="D9" s="516"/>
      <c r="E9" s="507"/>
      <c r="F9" s="508"/>
      <c r="G9" s="517"/>
      <c r="I9" s="520"/>
    </row>
    <row r="10" spans="2:11" s="2" customFormat="1" x14ac:dyDescent="0.2">
      <c r="B10" s="457"/>
      <c r="C10" s="457"/>
      <c r="D10" s="457"/>
      <c r="E10" s="457"/>
      <c r="F10" s="458"/>
      <c r="G10" s="457"/>
      <c r="H10" s="445"/>
      <c r="I10" s="445"/>
      <c r="J10" s="445"/>
      <c r="K10" s="445"/>
    </row>
    <row r="11" spans="2:11" s="2" customFormat="1" ht="19.5" customHeight="1" x14ac:dyDescent="0.2">
      <c r="B11" s="460"/>
      <c r="C11" s="461"/>
      <c r="D11" s="461"/>
      <c r="E11" s="461"/>
      <c r="F11" s="462" t="s">
        <v>163</v>
      </c>
      <c r="G11" s="462" t="s">
        <v>164</v>
      </c>
      <c r="H11" s="462" t="s">
        <v>165</v>
      </c>
      <c r="I11" s="462" t="s">
        <v>166</v>
      </c>
      <c r="J11" s="462" t="s">
        <v>167</v>
      </c>
      <c r="K11" s="463" t="s">
        <v>168</v>
      </c>
    </row>
    <row r="12" spans="2:11" s="2" customFormat="1" x14ac:dyDescent="0.2">
      <c r="B12" s="451"/>
      <c r="C12" s="464"/>
      <c r="D12" s="464"/>
      <c r="E12" s="464"/>
      <c r="F12" s="452"/>
      <c r="G12" s="452"/>
      <c r="H12" s="452"/>
      <c r="I12" s="452"/>
      <c r="J12" s="452"/>
      <c r="K12" s="465"/>
    </row>
    <row r="13" spans="2:11" s="2" customFormat="1" x14ac:dyDescent="0.2">
      <c r="B13" s="451"/>
      <c r="C13" s="464" t="s">
        <v>177</v>
      </c>
      <c r="D13" s="464"/>
      <c r="E13" s="464"/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</row>
    <row r="14" spans="2:11" s="2" customFormat="1" ht="5.25" customHeight="1" x14ac:dyDescent="0.2">
      <c r="B14" s="451"/>
      <c r="C14" s="464"/>
      <c r="D14" s="464"/>
      <c r="E14" s="464"/>
      <c r="F14" s="452"/>
      <c r="G14" s="452"/>
      <c r="H14" s="452"/>
      <c r="I14" s="452"/>
      <c r="J14" s="452"/>
      <c r="K14" s="465"/>
    </row>
    <row r="15" spans="2:11" s="2" customFormat="1" x14ac:dyDescent="0.2">
      <c r="B15" s="451"/>
      <c r="C15" s="464" t="s">
        <v>41</v>
      </c>
      <c r="D15" s="464"/>
      <c r="E15" s="464"/>
      <c r="F15" s="538" t="s">
        <v>170</v>
      </c>
      <c r="G15" s="8">
        <v>0.95</v>
      </c>
      <c r="H15" s="8">
        <v>0.92</v>
      </c>
      <c r="I15" s="8">
        <v>0.9</v>
      </c>
      <c r="J15" s="8">
        <v>0.85</v>
      </c>
      <c r="K15" s="8">
        <v>0.85</v>
      </c>
    </row>
    <row r="16" spans="2:11" s="2" customFormat="1" ht="8.25" customHeight="1" x14ac:dyDescent="0.2">
      <c r="B16" s="451"/>
      <c r="C16" s="464"/>
      <c r="D16" s="464"/>
      <c r="E16" s="464"/>
      <c r="F16" s="452"/>
      <c r="G16" s="452"/>
      <c r="H16" s="452"/>
      <c r="I16" s="452"/>
      <c r="J16" s="452"/>
      <c r="K16" s="465"/>
    </row>
    <row r="17" spans="2:11" s="2" customFormat="1" hidden="1" x14ac:dyDescent="0.2">
      <c r="B17" s="451"/>
      <c r="C17" s="464" t="s">
        <v>355</v>
      </c>
      <c r="D17" s="464"/>
      <c r="E17" s="464"/>
      <c r="F17" s="466">
        <v>2</v>
      </c>
      <c r="G17" s="466">
        <v>2</v>
      </c>
      <c r="H17" s="466">
        <v>2</v>
      </c>
      <c r="I17" s="466">
        <v>2</v>
      </c>
      <c r="J17" s="466">
        <v>2</v>
      </c>
      <c r="K17" s="466">
        <v>2</v>
      </c>
    </row>
    <row r="18" spans="2:11" s="2" customFormat="1" hidden="1" x14ac:dyDescent="0.2">
      <c r="B18" s="451"/>
      <c r="C18" s="464"/>
      <c r="D18" s="464"/>
      <c r="E18" s="464"/>
      <c r="F18" s="452"/>
      <c r="G18" s="452"/>
      <c r="H18" s="452"/>
      <c r="I18" s="452"/>
      <c r="J18" s="452"/>
      <c r="K18" s="465"/>
    </row>
    <row r="19" spans="2:11" s="2" customFormat="1" hidden="1" x14ac:dyDescent="0.2">
      <c r="B19" s="451"/>
      <c r="C19" s="464"/>
      <c r="D19" s="464"/>
      <c r="E19" s="464"/>
      <c r="F19" s="452"/>
      <c r="G19" s="452"/>
      <c r="H19" s="452"/>
      <c r="I19" s="452"/>
      <c r="J19" s="452"/>
      <c r="K19" s="465"/>
    </row>
    <row r="20" spans="2:11" s="474" customFormat="1" x14ac:dyDescent="0.2">
      <c r="B20" s="471"/>
      <c r="C20" s="472" t="s">
        <v>356</v>
      </c>
      <c r="D20" s="472"/>
      <c r="E20" s="472"/>
      <c r="F20" s="473">
        <v>3</v>
      </c>
      <c r="G20" s="473">
        <v>6</v>
      </c>
      <c r="H20" s="473">
        <v>3</v>
      </c>
      <c r="I20" s="473">
        <v>4</v>
      </c>
      <c r="J20" s="473">
        <v>4</v>
      </c>
      <c r="K20" s="473">
        <v>5</v>
      </c>
    </row>
    <row r="21" spans="2:11" s="474" customFormat="1" x14ac:dyDescent="0.2">
      <c r="B21" s="471"/>
      <c r="C21" s="475" t="s">
        <v>155</v>
      </c>
      <c r="D21" s="472"/>
      <c r="E21" s="472"/>
      <c r="F21" s="476"/>
      <c r="G21" s="476"/>
      <c r="H21" s="476"/>
      <c r="I21" s="476"/>
      <c r="J21" s="476"/>
      <c r="K21" s="477"/>
    </row>
    <row r="22" spans="2:11" s="474" customFormat="1" ht="8.25" customHeight="1" x14ac:dyDescent="0.2">
      <c r="B22" s="471"/>
      <c r="C22" s="472"/>
      <c r="D22" s="472"/>
      <c r="E22" s="472"/>
      <c r="F22" s="478"/>
      <c r="G22" s="478"/>
      <c r="H22" s="478"/>
      <c r="I22" s="478"/>
      <c r="J22" s="478"/>
      <c r="K22" s="479"/>
    </row>
    <row r="23" spans="2:11" s="2" customFormat="1" ht="6.75" customHeight="1" x14ac:dyDescent="0.2">
      <c r="B23" s="451"/>
      <c r="C23" s="464"/>
      <c r="D23" s="464"/>
      <c r="E23" s="464"/>
      <c r="F23" s="452"/>
      <c r="G23" s="452"/>
      <c r="H23" s="452"/>
      <c r="I23" s="452"/>
      <c r="J23" s="452"/>
      <c r="K23" s="465"/>
    </row>
    <row r="24" spans="2:11" s="2" customFormat="1" x14ac:dyDescent="0.2">
      <c r="B24" s="451"/>
      <c r="C24" s="464" t="s">
        <v>35</v>
      </c>
      <c r="D24" s="464"/>
      <c r="E24" s="464"/>
      <c r="F24" s="538" t="s">
        <v>170</v>
      </c>
      <c r="G24" s="7">
        <v>245</v>
      </c>
      <c r="H24" s="7">
        <v>255</v>
      </c>
      <c r="I24" s="7">
        <v>265</v>
      </c>
      <c r="J24" s="7">
        <v>275</v>
      </c>
      <c r="K24" s="7">
        <v>285</v>
      </c>
    </row>
    <row r="25" spans="2:11" s="2" customFormat="1" x14ac:dyDescent="0.2">
      <c r="B25" s="451"/>
      <c r="C25" s="467" t="s">
        <v>30</v>
      </c>
      <c r="D25" s="464"/>
      <c r="E25" s="464"/>
      <c r="F25" s="538" t="s">
        <v>170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2:11" s="2" customFormat="1" x14ac:dyDescent="0.2">
      <c r="B26" s="451"/>
      <c r="C26" s="467" t="s">
        <v>31</v>
      </c>
      <c r="D26" s="464"/>
      <c r="E26" s="464"/>
      <c r="F26" s="538" t="s">
        <v>170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2:11" s="2" customFormat="1" x14ac:dyDescent="0.2">
      <c r="B27" s="451"/>
      <c r="C27" s="467" t="s">
        <v>991</v>
      </c>
      <c r="D27" s="464"/>
      <c r="E27" s="464"/>
      <c r="F27" s="538" t="s">
        <v>170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</row>
    <row r="28" spans="2:11" s="2" customFormat="1" ht="8.25" customHeight="1" x14ac:dyDescent="0.2">
      <c r="B28" s="454"/>
      <c r="C28" s="464"/>
      <c r="D28" s="468"/>
      <c r="E28" s="468"/>
      <c r="F28" s="455"/>
      <c r="G28" s="455"/>
      <c r="H28" s="455"/>
      <c r="I28" s="455"/>
      <c r="J28" s="455"/>
      <c r="K28" s="469"/>
    </row>
    <row r="29" spans="2:11" s="2" customFormat="1" ht="5.25" customHeight="1" x14ac:dyDescent="0.2">
      <c r="B29" s="470"/>
      <c r="C29" s="459"/>
      <c r="D29" s="457"/>
      <c r="E29" s="457"/>
      <c r="F29" s="458"/>
      <c r="G29" s="457"/>
      <c r="H29" s="446"/>
      <c r="I29" s="446"/>
      <c r="J29" s="446"/>
      <c r="K29" s="447"/>
    </row>
    <row r="30" spans="2:11" s="2" customFormat="1" ht="7.5" customHeight="1" x14ac:dyDescent="0.2">
      <c r="B30" s="546"/>
      <c r="C30" s="547"/>
      <c r="D30" s="547"/>
      <c r="E30" s="547"/>
      <c r="F30" s="547"/>
      <c r="G30" s="449"/>
      <c r="H30" s="449"/>
      <c r="I30" s="449"/>
      <c r="J30" s="449"/>
      <c r="K30" s="450"/>
    </row>
    <row r="31" spans="2:11" s="2" customFormat="1" x14ac:dyDescent="0.2">
      <c r="B31" s="451"/>
      <c r="C31" s="464" t="s">
        <v>44</v>
      </c>
      <c r="D31" s="464"/>
      <c r="E31" s="464"/>
      <c r="F31" s="538">
        <v>80</v>
      </c>
      <c r="G31" s="7">
        <v>80</v>
      </c>
      <c r="H31" s="7">
        <v>100</v>
      </c>
      <c r="I31" s="7">
        <v>100</v>
      </c>
      <c r="J31" s="7">
        <v>100</v>
      </c>
      <c r="K31" s="7">
        <v>100</v>
      </c>
    </row>
    <row r="32" spans="2:11" s="2" customFormat="1" x14ac:dyDescent="0.2">
      <c r="B32" s="451"/>
      <c r="C32" s="464" t="s">
        <v>45</v>
      </c>
      <c r="D32" s="464"/>
      <c r="E32" s="464"/>
      <c r="F32" s="538">
        <v>75</v>
      </c>
      <c r="G32" s="7">
        <v>75</v>
      </c>
      <c r="H32" s="7">
        <v>85</v>
      </c>
      <c r="I32" s="7">
        <v>90</v>
      </c>
      <c r="J32" s="7">
        <v>100</v>
      </c>
      <c r="K32" s="7">
        <v>100</v>
      </c>
    </row>
    <row r="33" spans="2:11" s="2" customFormat="1" x14ac:dyDescent="0.2">
      <c r="B33" s="451"/>
      <c r="C33" s="464" t="s">
        <v>48</v>
      </c>
      <c r="D33" s="464"/>
      <c r="E33" s="464"/>
      <c r="F33" s="538">
        <v>334</v>
      </c>
      <c r="G33" s="7">
        <v>334</v>
      </c>
      <c r="H33" s="7">
        <v>344</v>
      </c>
      <c r="I33" s="7">
        <v>354</v>
      </c>
      <c r="J33" s="7">
        <v>364</v>
      </c>
      <c r="K33" s="7">
        <v>374</v>
      </c>
    </row>
    <row r="34" spans="2:11" s="2" customFormat="1" x14ac:dyDescent="0.2">
      <c r="B34" s="451"/>
      <c r="C34" s="464" t="s">
        <v>49</v>
      </c>
      <c r="D34" s="464"/>
      <c r="E34" s="464"/>
      <c r="F34" s="538">
        <v>112</v>
      </c>
      <c r="G34" s="7">
        <v>112</v>
      </c>
      <c r="H34" s="7">
        <v>120</v>
      </c>
      <c r="I34" s="7">
        <v>130</v>
      </c>
      <c r="J34" s="7">
        <v>140</v>
      </c>
      <c r="K34" s="7">
        <v>150</v>
      </c>
    </row>
    <row r="35" spans="2:11" s="2" customFormat="1" x14ac:dyDescent="0.2">
      <c r="B35" s="451"/>
      <c r="C35" s="464" t="s">
        <v>50</v>
      </c>
      <c r="D35" s="464"/>
      <c r="E35" s="464"/>
      <c r="F35" s="538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</row>
    <row r="36" spans="2:11" s="2" customFormat="1" ht="13.5" thickBot="1" x14ac:dyDescent="0.25">
      <c r="B36" s="451"/>
      <c r="C36" s="464" t="s">
        <v>43</v>
      </c>
      <c r="D36" s="464"/>
      <c r="E36" s="464"/>
      <c r="F36" s="175">
        <v>601</v>
      </c>
      <c r="G36" s="175">
        <f t="shared" ref="G36:K36" si="0">G31+G32+G33+G34+G35</f>
        <v>601</v>
      </c>
      <c r="H36" s="175">
        <f t="shared" si="0"/>
        <v>649</v>
      </c>
      <c r="I36" s="175">
        <f t="shared" si="0"/>
        <v>674</v>
      </c>
      <c r="J36" s="175">
        <f t="shared" si="0"/>
        <v>704</v>
      </c>
      <c r="K36" s="175">
        <f t="shared" si="0"/>
        <v>724</v>
      </c>
    </row>
    <row r="37" spans="2:11" s="2" customFormat="1" ht="8.25" customHeight="1" thickTop="1" x14ac:dyDescent="0.2">
      <c r="B37" s="451"/>
      <c r="C37" s="464"/>
      <c r="D37" s="464"/>
      <c r="E37" s="464"/>
      <c r="F37" s="452"/>
      <c r="G37" s="452"/>
      <c r="H37" s="452"/>
      <c r="I37" s="452"/>
      <c r="J37" s="452"/>
      <c r="K37" s="465"/>
    </row>
    <row r="38" spans="2:11" s="2" customFormat="1" x14ac:dyDescent="0.2">
      <c r="B38" s="451"/>
      <c r="C38" s="464" t="s">
        <v>46</v>
      </c>
      <c r="D38" s="464"/>
      <c r="E38" s="464"/>
      <c r="F38" s="538" t="s">
        <v>170</v>
      </c>
      <c r="G38" s="7">
        <v>1</v>
      </c>
      <c r="H38" s="7">
        <v>1</v>
      </c>
      <c r="I38" s="7">
        <v>1</v>
      </c>
      <c r="J38" s="7">
        <v>1</v>
      </c>
      <c r="K38" s="7">
        <v>1</v>
      </c>
    </row>
    <row r="39" spans="2:11" s="2" customFormat="1" ht="3.75" customHeight="1" x14ac:dyDescent="0.2">
      <c r="B39" s="451"/>
      <c r="C39" s="464"/>
      <c r="D39" s="464"/>
      <c r="E39" s="464"/>
      <c r="F39" s="452"/>
      <c r="G39" s="452"/>
      <c r="H39" s="452"/>
      <c r="I39" s="452"/>
      <c r="J39" s="452"/>
      <c r="K39" s="452"/>
    </row>
    <row r="40" spans="2:11" s="2" customFormat="1" x14ac:dyDescent="0.2">
      <c r="B40" s="451"/>
      <c r="C40" s="464" t="s">
        <v>158</v>
      </c>
      <c r="D40" s="464"/>
      <c r="E40" s="464"/>
      <c r="F40" s="538" t="s">
        <v>170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2:11" s="2" customFormat="1" ht="3.75" customHeight="1" x14ac:dyDescent="0.2">
      <c r="B41" s="451"/>
      <c r="C41" s="464"/>
      <c r="D41" s="464"/>
      <c r="E41" s="464"/>
      <c r="F41" s="452"/>
      <c r="G41" s="452"/>
      <c r="H41" s="452"/>
      <c r="I41" s="452"/>
      <c r="J41" s="452"/>
      <c r="K41" s="452"/>
    </row>
    <row r="42" spans="2:11" s="2" customFormat="1" x14ac:dyDescent="0.2">
      <c r="B42" s="451"/>
      <c r="C42" s="464" t="s">
        <v>47</v>
      </c>
      <c r="D42" s="464"/>
      <c r="E42" s="464"/>
      <c r="F42" s="538" t="s">
        <v>170</v>
      </c>
      <c r="G42" s="7">
        <v>55</v>
      </c>
      <c r="H42" s="7">
        <v>55</v>
      </c>
      <c r="I42" s="7">
        <v>55</v>
      </c>
      <c r="J42" s="7">
        <v>55</v>
      </c>
      <c r="K42" s="7">
        <v>55</v>
      </c>
    </row>
    <row r="43" spans="2:11" s="2" customFormat="1" ht="6" customHeight="1" x14ac:dyDescent="0.2">
      <c r="B43" s="451"/>
      <c r="C43" s="464"/>
      <c r="D43" s="464"/>
      <c r="E43" s="464"/>
      <c r="F43" s="452"/>
      <c r="G43" s="452"/>
      <c r="H43" s="452"/>
      <c r="I43" s="452"/>
      <c r="J43" s="452"/>
      <c r="K43" s="452"/>
    </row>
    <row r="44" spans="2:11" s="2" customFormat="1" x14ac:dyDescent="0.2">
      <c r="B44" s="451"/>
      <c r="C44" s="464" t="s">
        <v>345</v>
      </c>
      <c r="D44" s="464"/>
      <c r="E44" s="464"/>
      <c r="F44" s="538" t="s">
        <v>170</v>
      </c>
      <c r="G44" s="7">
        <v>4</v>
      </c>
      <c r="H44" s="7">
        <v>5</v>
      </c>
      <c r="I44" s="7">
        <v>5</v>
      </c>
      <c r="J44" s="7">
        <v>5</v>
      </c>
      <c r="K44" s="7">
        <v>5</v>
      </c>
    </row>
    <row r="45" spans="2:11" s="2" customFormat="1" x14ac:dyDescent="0.2">
      <c r="B45" s="451"/>
      <c r="C45" s="464" t="s">
        <v>346</v>
      </c>
      <c r="D45" s="464"/>
      <c r="E45" s="464"/>
      <c r="F45" s="538" t="s">
        <v>170</v>
      </c>
      <c r="G45" s="7">
        <v>3</v>
      </c>
      <c r="H45" s="7">
        <v>4</v>
      </c>
      <c r="I45" s="7">
        <v>4</v>
      </c>
      <c r="J45" s="7">
        <v>4</v>
      </c>
      <c r="K45" s="7">
        <v>4</v>
      </c>
    </row>
    <row r="46" spans="2:11" s="2" customFormat="1" ht="7.5" customHeight="1" x14ac:dyDescent="0.2">
      <c r="B46" s="454"/>
      <c r="C46" s="468"/>
      <c r="D46" s="468"/>
      <c r="E46" s="468"/>
      <c r="F46" s="455"/>
      <c r="G46" s="468"/>
      <c r="H46" s="468"/>
      <c r="I46" s="468"/>
      <c r="J46" s="468"/>
      <c r="K46" s="456"/>
    </row>
    <row r="178" spans="3:3" x14ac:dyDescent="0.2">
      <c r="C178" s="1" t="s">
        <v>1015</v>
      </c>
    </row>
    <row r="179" spans="3:3" x14ac:dyDescent="0.2">
      <c r="C179" s="1" t="s">
        <v>1016</v>
      </c>
    </row>
  </sheetData>
  <mergeCells count="2">
    <mergeCell ref="B30:F30"/>
    <mergeCell ref="D3:F3"/>
  </mergeCells>
  <dataValidations count="1">
    <dataValidation type="list" allowBlank="1" showInputMessage="1" showErrorMessage="1" sqref="E8">
      <formula1>$C$178:$C$179</formula1>
    </dataValidation>
  </dataValidations>
  <pageMargins left="0.7" right="0.7" top="0.75" bottom="0.75" header="0.3" footer="0.3"/>
  <pageSetup scale="77" orientation="landscape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2" r:id="rId4" name="List Box 94">
              <controlPr locked="0"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1209675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" name="List Box 131">
              <controlPr locked="0" defaultSize="0" autoLine="0" autoPict="0">
                <anchor moveWithCells="1">
                  <from>
                    <xdr:col>5</xdr:col>
                    <xdr:colOff>0</xdr:colOff>
                    <xdr:row>19</xdr:row>
                    <xdr:rowOff>9525</xdr:rowOff>
                  </from>
                  <to>
                    <xdr:col>6</xdr:col>
                    <xdr:colOff>19050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6" name="List Box 446">
              <controlPr locked="0" defaultSize="0" autoLine="0" autoPict="0">
                <anchor mov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7</xdr:col>
                    <xdr:colOff>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7" name="List Box 448">
              <controlPr locked="0" defaultSize="0" autoLine="0" autoPict="0">
                <anchor moveWithCells="1">
                  <from>
                    <xdr:col>7</xdr:col>
                    <xdr:colOff>0</xdr:colOff>
                    <xdr:row>19</xdr:row>
                    <xdr:rowOff>9525</xdr:rowOff>
                  </from>
                  <to>
                    <xdr:col>7</xdr:col>
                    <xdr:colOff>1219200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8" name="List Box 450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9525</xdr:rowOff>
                  </from>
                  <to>
                    <xdr:col>9</xdr:col>
                    <xdr:colOff>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9" name="List Box 452">
              <controlPr locked="0" defaultSize="0" autoLine="0" autoPict="0">
                <anchor moveWithCells="1">
                  <from>
                    <xdr:col>9</xdr:col>
                    <xdr:colOff>0</xdr:colOff>
                    <xdr:row>19</xdr:row>
                    <xdr:rowOff>9525</xdr:rowOff>
                  </from>
                  <to>
                    <xdr:col>10</xdr:col>
                    <xdr:colOff>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10" name="List Box 454">
              <controlPr locked="0" defaultSize="0" autoLine="0" autoPict="0">
                <anchor moveWithCells="1">
                  <from>
                    <xdr:col>10</xdr:col>
                    <xdr:colOff>0</xdr:colOff>
                    <xdr:row>19</xdr:row>
                    <xdr:rowOff>9525</xdr:rowOff>
                  </from>
                  <to>
                    <xdr:col>10</xdr:col>
                    <xdr:colOff>1266825</xdr:colOff>
                    <xdr:row>21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64"/>
  <sheetViews>
    <sheetView showGridLines="0" topLeftCell="A31" zoomScale="90" zoomScaleNormal="90" workbookViewId="0">
      <selection activeCell="J13" sqref="J13"/>
    </sheetView>
  </sheetViews>
  <sheetFormatPr defaultRowHeight="12.75" x14ac:dyDescent="0.2"/>
  <cols>
    <col min="1" max="1" width="1" style="1" customWidth="1"/>
    <col min="2" max="2" width="10" style="1" customWidth="1"/>
    <col min="3" max="3" width="9.140625" style="1" customWidth="1"/>
    <col min="4" max="4" width="16.28515625" style="1" bestFit="1" customWidth="1"/>
    <col min="5" max="5" width="5.85546875" style="1" customWidth="1"/>
    <col min="6" max="6" width="24.85546875" style="1" customWidth="1"/>
    <col min="7" max="7" width="18.28515625" style="1" customWidth="1"/>
    <col min="8" max="8" width="14.85546875" style="1" customWidth="1"/>
    <col min="9" max="14" width="12.28515625" style="1" customWidth="1"/>
    <col min="15" max="16384" width="9.140625" style="1"/>
  </cols>
  <sheetData>
    <row r="1" spans="1:14" ht="21" x14ac:dyDescent="0.35">
      <c r="G1" s="537" t="s">
        <v>984</v>
      </c>
      <c r="H1" s="443"/>
      <c r="J1" s="521" t="s">
        <v>965</v>
      </c>
    </row>
    <row r="2" spans="1:14" ht="15" x14ac:dyDescent="0.25">
      <c r="F2" s="13"/>
      <c r="H2" s="13"/>
      <c r="J2" s="522" t="s">
        <v>966</v>
      </c>
    </row>
    <row r="3" spans="1:14" x14ac:dyDescent="0.2">
      <c r="F3" s="445"/>
      <c r="H3" s="445"/>
      <c r="J3" s="523" t="s">
        <v>967</v>
      </c>
    </row>
    <row r="4" spans="1:14" s="166" customFormat="1" x14ac:dyDescent="0.2">
      <c r="A4" s="412"/>
      <c r="C4" s="412"/>
      <c r="D4" s="412"/>
      <c r="E4" s="412"/>
      <c r="F4" s="412"/>
      <c r="G4" s="412"/>
      <c r="H4" s="412"/>
      <c r="I4" s="412"/>
      <c r="J4" s="523" t="s">
        <v>983</v>
      </c>
      <c r="K4" s="412"/>
      <c r="L4" s="412"/>
      <c r="M4" s="412"/>
      <c r="N4" s="412"/>
    </row>
    <row r="5" spans="1:14" s="167" customFormat="1" ht="18.75" x14ac:dyDescent="0.3">
      <c r="A5" s="413"/>
      <c r="B5" s="414" t="str">
        <f>'Start Here - Data Entry '!D3&amp;" - REVENUE"</f>
        <v>Trevista ECE-8 at Horace Mann - REVENUE</v>
      </c>
      <c r="C5" s="415"/>
      <c r="D5" s="415"/>
      <c r="E5" s="509"/>
      <c r="F5" s="510"/>
      <c r="G5" s="415"/>
      <c r="H5" s="510"/>
      <c r="I5" s="415"/>
      <c r="J5" s="524" t="s">
        <v>982</v>
      </c>
      <c r="K5" s="415"/>
      <c r="L5" s="415"/>
      <c r="M5" s="415"/>
      <c r="N5" s="415"/>
    </row>
    <row r="6" spans="1:14" s="166" customFormat="1" x14ac:dyDescent="0.2">
      <c r="A6" s="412"/>
      <c r="B6" s="416"/>
      <c r="C6" s="416"/>
      <c r="D6" s="416"/>
      <c r="E6" s="416"/>
      <c r="F6" s="416"/>
      <c r="G6" s="416"/>
      <c r="H6" s="416"/>
      <c r="I6" s="326"/>
      <c r="J6" s="326"/>
      <c r="K6" s="326"/>
      <c r="L6" s="326"/>
      <c r="M6" s="326"/>
      <c r="N6" s="326"/>
    </row>
    <row r="7" spans="1:14" s="166" customFormat="1" ht="20.25" customHeight="1" x14ac:dyDescent="0.2">
      <c r="A7" s="412"/>
      <c r="B7" s="181"/>
      <c r="C7" s="382"/>
      <c r="D7" s="417"/>
      <c r="E7" s="417"/>
      <c r="F7" s="417"/>
      <c r="G7" s="417" t="s">
        <v>171</v>
      </c>
      <c r="H7" s="417"/>
      <c r="I7" s="170"/>
      <c r="J7" s="382"/>
      <c r="K7" s="382"/>
      <c r="L7" s="382"/>
      <c r="M7" s="382"/>
      <c r="N7" s="383"/>
    </row>
    <row r="8" spans="1:14" s="166" customFormat="1" x14ac:dyDescent="0.2">
      <c r="A8" s="412"/>
      <c r="B8" s="418"/>
      <c r="C8" s="419"/>
      <c r="D8" s="419"/>
      <c r="E8" s="419"/>
      <c r="F8" s="420"/>
      <c r="G8" s="419"/>
      <c r="H8" s="419"/>
      <c r="I8" s="421" t="s">
        <v>163</v>
      </c>
      <c r="J8" s="421" t="s">
        <v>164</v>
      </c>
      <c r="K8" s="421" t="s">
        <v>165</v>
      </c>
      <c r="L8" s="421" t="s">
        <v>166</v>
      </c>
      <c r="M8" s="421" t="s">
        <v>167</v>
      </c>
      <c r="N8" s="422" t="s">
        <v>168</v>
      </c>
    </row>
    <row r="9" spans="1:14" s="166" customFormat="1" x14ac:dyDescent="0.2">
      <c r="A9" s="412"/>
      <c r="B9" s="423" t="s">
        <v>172</v>
      </c>
      <c r="C9" s="171"/>
      <c r="D9" s="171"/>
      <c r="E9" s="171"/>
      <c r="F9" s="424"/>
      <c r="G9" s="425"/>
      <c r="H9" s="171"/>
      <c r="I9" s="441">
        <v>0</v>
      </c>
      <c r="J9" s="441">
        <v>0</v>
      </c>
      <c r="K9" s="441">
        <v>0</v>
      </c>
      <c r="L9" s="441">
        <v>0</v>
      </c>
      <c r="M9" s="441">
        <v>0</v>
      </c>
      <c r="N9" s="442">
        <v>0</v>
      </c>
    </row>
    <row r="10" spans="1:14" s="166" customFormat="1" x14ac:dyDescent="0.2">
      <c r="A10" s="412"/>
      <c r="B10" s="423" t="s">
        <v>173</v>
      </c>
      <c r="C10" s="171"/>
      <c r="D10" s="171"/>
      <c r="E10" s="171"/>
      <c r="F10" s="426"/>
      <c r="G10" s="425"/>
      <c r="H10" s="171"/>
      <c r="I10" s="441">
        <v>0</v>
      </c>
      <c r="J10" s="441">
        <v>0</v>
      </c>
      <c r="K10" s="441">
        <v>0</v>
      </c>
      <c r="L10" s="441">
        <v>0</v>
      </c>
      <c r="M10" s="441">
        <v>0</v>
      </c>
      <c r="N10" s="442">
        <v>0</v>
      </c>
    </row>
    <row r="11" spans="1:14" s="166" customFormat="1" x14ac:dyDescent="0.2">
      <c r="A11" s="412"/>
      <c r="B11" s="423" t="s">
        <v>174</v>
      </c>
      <c r="C11" s="171"/>
      <c r="D11" s="171"/>
      <c r="E11" s="171"/>
      <c r="F11" s="424"/>
      <c r="G11" s="425"/>
      <c r="H11" s="171"/>
      <c r="I11" s="441">
        <v>0</v>
      </c>
      <c r="J11" s="441">
        <v>0</v>
      </c>
      <c r="K11" s="441">
        <v>0</v>
      </c>
      <c r="L11" s="441">
        <v>0</v>
      </c>
      <c r="M11" s="441">
        <v>0</v>
      </c>
      <c r="N11" s="442">
        <v>0</v>
      </c>
    </row>
    <row r="12" spans="1:14" s="166" customFormat="1" x14ac:dyDescent="0.2">
      <c r="A12" s="412"/>
      <c r="B12" s="423" t="s">
        <v>175</v>
      </c>
      <c r="C12" s="171"/>
      <c r="D12" s="171"/>
      <c r="E12" s="171"/>
      <c r="F12" s="426"/>
      <c r="G12" s="425"/>
      <c r="H12" s="171"/>
      <c r="I12" s="441">
        <v>379330</v>
      </c>
      <c r="J12" s="441">
        <v>474755</v>
      </c>
      <c r="K12" s="441">
        <v>483625</v>
      </c>
      <c r="L12" s="441"/>
      <c r="M12" s="441">
        <v>0</v>
      </c>
      <c r="N12" s="442">
        <v>0</v>
      </c>
    </row>
    <row r="13" spans="1:14" s="166" customFormat="1" x14ac:dyDescent="0.2">
      <c r="A13" s="412"/>
      <c r="B13" s="423" t="s">
        <v>176</v>
      </c>
      <c r="C13" s="171"/>
      <c r="D13" s="171"/>
      <c r="E13" s="171"/>
      <c r="F13" s="424"/>
      <c r="G13" s="425"/>
      <c r="H13" s="171"/>
      <c r="I13" s="441">
        <v>0</v>
      </c>
      <c r="J13" s="441"/>
      <c r="K13" s="441"/>
      <c r="L13" s="441"/>
      <c r="M13" s="441"/>
      <c r="N13" s="441"/>
    </row>
    <row r="14" spans="1:14" s="166" customFormat="1" x14ac:dyDescent="0.2">
      <c r="A14" s="412"/>
      <c r="B14" s="427" t="s">
        <v>66</v>
      </c>
      <c r="C14" s="428"/>
      <c r="D14" s="428"/>
      <c r="E14" s="428"/>
      <c r="F14" s="428"/>
      <c r="G14" s="428"/>
      <c r="H14" s="428"/>
      <c r="I14" s="395">
        <f t="shared" ref="I14:J14" si="0">SUM(I9:I13)</f>
        <v>379330</v>
      </c>
      <c r="J14" s="395">
        <f t="shared" si="0"/>
        <v>474755</v>
      </c>
      <c r="K14" s="395">
        <f t="shared" ref="K14" si="1">SUM(K9:K13)</f>
        <v>483625</v>
      </c>
      <c r="L14" s="395">
        <f t="shared" ref="L14" si="2">SUM(L9:L13)</f>
        <v>0</v>
      </c>
      <c r="M14" s="395">
        <f t="shared" ref="M14" si="3">SUM(M9:M13)</f>
        <v>0</v>
      </c>
      <c r="N14" s="396">
        <f t="shared" ref="N14" si="4">SUM(N9:N13)</f>
        <v>0</v>
      </c>
    </row>
    <row r="15" spans="1:14" s="166" customFormat="1" x14ac:dyDescent="0.2">
      <c r="A15" s="412"/>
      <c r="B15" s="429"/>
      <c r="C15" s="180"/>
      <c r="D15" s="180"/>
      <c r="E15" s="180"/>
      <c r="F15" s="180"/>
      <c r="G15" s="180"/>
      <c r="H15" s="180"/>
      <c r="I15" s="169"/>
      <c r="J15" s="169"/>
      <c r="K15" s="169"/>
      <c r="L15" s="169"/>
      <c r="M15" s="169"/>
      <c r="N15" s="376"/>
    </row>
    <row r="16" spans="1:14" s="166" customFormat="1" x14ac:dyDescent="0.2">
      <c r="A16" s="412"/>
      <c r="B16" s="430" t="s">
        <v>51</v>
      </c>
      <c r="C16" s="431"/>
      <c r="D16" s="431"/>
      <c r="E16" s="431"/>
      <c r="F16" s="431"/>
      <c r="G16" s="431"/>
      <c r="H16" s="431"/>
      <c r="I16" s="430"/>
      <c r="J16" s="430"/>
      <c r="K16" s="430"/>
      <c r="L16" s="430"/>
      <c r="M16" s="430"/>
      <c r="N16" s="432"/>
    </row>
    <row r="17" spans="1:14" s="166" customFormat="1" ht="12.75" customHeight="1" x14ac:dyDescent="0.2">
      <c r="A17" s="412"/>
      <c r="B17" s="418" t="s">
        <v>20</v>
      </c>
      <c r="C17" s="419"/>
      <c r="D17" s="419"/>
      <c r="E17" s="419"/>
      <c r="F17" s="420" t="s">
        <v>344</v>
      </c>
      <c r="G17" s="419" t="s">
        <v>70</v>
      </c>
      <c r="H17" s="419"/>
      <c r="I17" s="421" t="s">
        <v>163</v>
      </c>
      <c r="J17" s="421" t="s">
        <v>164</v>
      </c>
      <c r="K17" s="421" t="s">
        <v>165</v>
      </c>
      <c r="L17" s="421" t="s">
        <v>166</v>
      </c>
      <c r="M17" s="421" t="s">
        <v>167</v>
      </c>
      <c r="N17" s="422" t="s">
        <v>168</v>
      </c>
    </row>
    <row r="18" spans="1:14" s="166" customFormat="1" x14ac:dyDescent="0.2">
      <c r="A18" s="412"/>
      <c r="B18" s="423" t="s">
        <v>71</v>
      </c>
      <c r="C18" s="425"/>
      <c r="D18" s="425"/>
      <c r="E18" s="171"/>
      <c r="F18" s="424">
        <f>SUM(F19:F21)</f>
        <v>3936</v>
      </c>
      <c r="G18" s="425"/>
      <c r="H18" s="171"/>
      <c r="I18" s="391">
        <v>0</v>
      </c>
      <c r="J18" s="391">
        <f t="shared" ref="J18:N18" si="5">SUM(J19:J21)</f>
        <v>1911108</v>
      </c>
      <c r="K18" s="391">
        <f t="shared" si="5"/>
        <v>2002936</v>
      </c>
      <c r="L18" s="391">
        <f t="shared" si="5"/>
        <v>2089684</v>
      </c>
      <c r="M18" s="391">
        <f t="shared" si="5"/>
        <v>2188344</v>
      </c>
      <c r="N18" s="392">
        <f t="shared" si="5"/>
        <v>2267064</v>
      </c>
    </row>
    <row r="19" spans="1:14" s="166" customFormat="1" x14ac:dyDescent="0.2">
      <c r="A19" s="412"/>
      <c r="B19" s="433" t="s">
        <v>52</v>
      </c>
      <c r="C19" s="171"/>
      <c r="D19" s="171"/>
      <c r="E19" s="171"/>
      <c r="F19" s="434">
        <f>'Calculations - HIDE'!I12</f>
        <v>3872</v>
      </c>
      <c r="G19" s="425" t="s">
        <v>93</v>
      </c>
      <c r="H19" s="171"/>
      <c r="I19" s="393">
        <v>0</v>
      </c>
      <c r="J19" s="393">
        <f>'Calculations - HIDE'!$K12</f>
        <v>1874048</v>
      </c>
      <c r="K19" s="393">
        <f>'Calculations - HIDE'!$Q12</f>
        <v>1963104</v>
      </c>
      <c r="L19" s="393">
        <f>'Calculations - HIDE'!$W12</f>
        <v>2048288</v>
      </c>
      <c r="M19" s="393">
        <f>'Calculations - HIDE'!$AC12</f>
        <v>2145088</v>
      </c>
      <c r="N19" s="394">
        <f>'Calculations - HIDE'!$AI12</f>
        <v>2222528</v>
      </c>
    </row>
    <row r="20" spans="1:14" s="166" customFormat="1" x14ac:dyDescent="0.2">
      <c r="A20" s="412"/>
      <c r="B20" s="433" t="s">
        <v>53</v>
      </c>
      <c r="C20" s="171"/>
      <c r="D20" s="171"/>
      <c r="E20" s="171"/>
      <c r="F20" s="434">
        <f>VLOOKUP('Start Here - Data Entry '!$E$5,'Calculations - HIDE'!A15:C19,3,FALSE)</f>
        <v>12</v>
      </c>
      <c r="G20" s="425" t="s">
        <v>93</v>
      </c>
      <c r="H20" s="171"/>
      <c r="I20" s="393">
        <v>0</v>
      </c>
      <c r="J20" s="393">
        <f>SUM('Calculations - HIDE'!$K15:$K19)</f>
        <v>5808</v>
      </c>
      <c r="K20" s="393">
        <f>SUM('Calculations - HIDE'!$Q15:$Q19)</f>
        <v>6084</v>
      </c>
      <c r="L20" s="393">
        <f>SUM('Calculations - HIDE'!$W15:$W19)</f>
        <v>6348</v>
      </c>
      <c r="M20" s="393">
        <f>SUM('Calculations - HIDE'!$AC15:$AC19)</f>
        <v>6648</v>
      </c>
      <c r="N20" s="394">
        <f>SUM('Calculations - HIDE'!$AI15:$AI19)</f>
        <v>6888</v>
      </c>
    </row>
    <row r="21" spans="1:14" s="166" customFormat="1" x14ac:dyDescent="0.2">
      <c r="A21" s="412"/>
      <c r="B21" s="433" t="s">
        <v>54</v>
      </c>
      <c r="C21" s="171"/>
      <c r="D21" s="171"/>
      <c r="E21" s="171"/>
      <c r="F21" s="434">
        <f>'Calculations - HIDE'!C21</f>
        <v>52</v>
      </c>
      <c r="G21" s="425" t="s">
        <v>97</v>
      </c>
      <c r="H21" s="171"/>
      <c r="I21" s="393">
        <v>0</v>
      </c>
      <c r="J21" s="393">
        <f>'Calculations - HIDE'!$K21</f>
        <v>31252</v>
      </c>
      <c r="K21" s="393">
        <f>'Calculations - HIDE'!$Q21</f>
        <v>33748</v>
      </c>
      <c r="L21" s="393">
        <f>'Calculations - HIDE'!$W21</f>
        <v>35048</v>
      </c>
      <c r="M21" s="393">
        <f>'Calculations - HIDE'!$AC21</f>
        <v>36608</v>
      </c>
      <c r="N21" s="394">
        <f>'Calculations - HIDE'!$AI21</f>
        <v>37648</v>
      </c>
    </row>
    <row r="22" spans="1:14" s="166" customFormat="1" x14ac:dyDescent="0.2">
      <c r="A22" s="412"/>
      <c r="B22" s="423" t="s">
        <v>55</v>
      </c>
      <c r="C22" s="171"/>
      <c r="D22" s="171"/>
      <c r="E22" s="171"/>
      <c r="F22" s="424">
        <f>VLOOKUP('Start Here - Data Entry '!$E$5,'Calculations - HIDE'!A25:C29,3,FALSE)</f>
        <v>461</v>
      </c>
      <c r="G22" s="425" t="s">
        <v>93</v>
      </c>
      <c r="H22" s="171"/>
      <c r="I22" s="391">
        <v>0</v>
      </c>
      <c r="J22" s="391">
        <f>SUM('Calculations - HIDE'!$K25:$K29)</f>
        <v>228195</v>
      </c>
      <c r="K22" s="391">
        <f>SUM('Calculations - HIDE'!$Q25:$Q29)</f>
        <v>232805</v>
      </c>
      <c r="L22" s="391">
        <f>SUM('Calculations - HIDE'!$W25:$W29)</f>
        <v>238337</v>
      </c>
      <c r="M22" s="391">
        <f>SUM('Calculations - HIDE'!$AC25:$AC29)</f>
        <v>236493</v>
      </c>
      <c r="N22" s="392">
        <f>SUM('Calculations - HIDE'!$AI25:$AI29)</f>
        <v>244330</v>
      </c>
    </row>
    <row r="23" spans="1:14" s="166" customFormat="1" x14ac:dyDescent="0.2">
      <c r="A23" s="412"/>
      <c r="B23" s="423" t="s">
        <v>56</v>
      </c>
      <c r="C23" s="171"/>
      <c r="D23" s="171"/>
      <c r="E23" s="171"/>
      <c r="F23" s="435">
        <f>SUM('Calculations - HIDE'!C31:C32)</f>
        <v>100000</v>
      </c>
      <c r="G23" s="425" t="s">
        <v>116</v>
      </c>
      <c r="H23" s="171"/>
      <c r="I23" s="391">
        <v>0</v>
      </c>
      <c r="J23" s="391">
        <f>'Calculations - HIDE'!$K30</f>
        <v>0</v>
      </c>
      <c r="K23" s="391">
        <f>'Calculations - HIDE'!$Q30</f>
        <v>0</v>
      </c>
      <c r="L23" s="391">
        <f>'Calculations - HIDE'!$W30</f>
        <v>0</v>
      </c>
      <c r="M23" s="391">
        <f>'Calculations - HIDE'!$AC30</f>
        <v>0</v>
      </c>
      <c r="N23" s="392">
        <f>'Calculations - HIDE'!$AI30</f>
        <v>0</v>
      </c>
    </row>
    <row r="24" spans="1:14" s="166" customFormat="1" x14ac:dyDescent="0.2">
      <c r="A24" s="412"/>
      <c r="B24" s="423" t="s">
        <v>1019</v>
      </c>
      <c r="C24" s="171"/>
      <c r="D24" s="171"/>
      <c r="E24" s="171"/>
      <c r="F24" s="424">
        <v>2791</v>
      </c>
      <c r="G24" s="425" t="s">
        <v>93</v>
      </c>
      <c r="H24" s="171"/>
      <c r="I24" s="391">
        <v>0</v>
      </c>
      <c r="J24" s="391">
        <f>IF('Start Here - Data Entry '!$E$8="no",0,'Calculations - HIDE'!K225)</f>
        <v>0</v>
      </c>
      <c r="K24" s="391">
        <f>IF('Start Here - Data Entry '!$E$8="no",0,'Calculations - HIDE'!Q225)</f>
        <v>0</v>
      </c>
      <c r="L24" s="391">
        <f>IF('Start Here - Data Entry '!$E$8="no",0,'Calculations - HIDE'!W225)</f>
        <v>0</v>
      </c>
      <c r="M24" s="391">
        <f>IF('Start Here - Data Entry '!$E$8="no",0,'Calculations - HIDE'!AC225)</f>
        <v>0</v>
      </c>
      <c r="N24" s="392">
        <f>IF('Start Here - Data Entry '!$E$8="no",0,'Calculations - HIDE'!AI225)</f>
        <v>0</v>
      </c>
    </row>
    <row r="25" spans="1:14" s="166" customFormat="1" x14ac:dyDescent="0.2">
      <c r="A25" s="412"/>
      <c r="B25" s="423" t="s">
        <v>57</v>
      </c>
      <c r="C25" s="171"/>
      <c r="D25" s="171"/>
      <c r="E25" s="171"/>
      <c r="F25" s="424">
        <f>VLOOKUP('Start Here - Data Entry '!$F$20,'Calculations - HIDE'!A36:C41,3,FALSE)</f>
        <v>105</v>
      </c>
      <c r="G25" s="425" t="s">
        <v>93</v>
      </c>
      <c r="H25" s="171"/>
      <c r="I25" s="391">
        <v>0</v>
      </c>
      <c r="J25" s="391">
        <f>SUM('Calculations - HIDE'!$K36:$K41)</f>
        <v>0</v>
      </c>
      <c r="K25" s="391">
        <f>SUM('Calculations - HIDE'!$Q36:$Q41)</f>
        <v>50820</v>
      </c>
      <c r="L25" s="391">
        <f>SUM('Calculations - HIDE'!$W36:$W41)</f>
        <v>53240</v>
      </c>
      <c r="M25" s="391">
        <f>SUM('Calculations - HIDE'!$AC36:$AC41)</f>
        <v>53240</v>
      </c>
      <c r="N25" s="392">
        <f>SUM('Calculations - HIDE'!$AI36:$AI41)</f>
        <v>55660</v>
      </c>
    </row>
    <row r="26" spans="1:14" s="166" customFormat="1" x14ac:dyDescent="0.2">
      <c r="A26" s="412"/>
      <c r="B26" s="423" t="s">
        <v>58</v>
      </c>
      <c r="C26" s="171"/>
      <c r="D26" s="171"/>
      <c r="E26" s="171"/>
      <c r="F26" s="424" t="str">
        <f>".25 FTE &amp; $"&amp;'Calculations - HIDE'!C44&amp;" per"</f>
        <v>.25 FTE &amp; $120 per</v>
      </c>
      <c r="G26" s="425" t="s">
        <v>94</v>
      </c>
      <c r="H26" s="171"/>
      <c r="I26" s="391">
        <v>0</v>
      </c>
      <c r="J26" s="391">
        <f>SUM('Calculations - HIDE'!$K44:$K45)</f>
        <v>0</v>
      </c>
      <c r="K26" s="391">
        <f>SUM('Calculations - HIDE'!$Q44:$Q45)</f>
        <v>0</v>
      </c>
      <c r="L26" s="391">
        <f>SUM('Calculations - HIDE'!$W44:$W45)</f>
        <v>0</v>
      </c>
      <c r="M26" s="391">
        <f>SUM('Calculations - HIDE'!$AC44:$AC45)</f>
        <v>0</v>
      </c>
      <c r="N26" s="392">
        <f>SUM('Calculations - HIDE'!$AI44:$AI45)</f>
        <v>0</v>
      </c>
    </row>
    <row r="27" spans="1:14" s="166" customFormat="1" x14ac:dyDescent="0.2">
      <c r="A27" s="412"/>
      <c r="B27" s="423" t="s">
        <v>74</v>
      </c>
      <c r="C27" s="171"/>
      <c r="D27" s="171"/>
      <c r="E27" s="171"/>
      <c r="F27" s="424"/>
      <c r="G27" s="425" t="s">
        <v>116</v>
      </c>
      <c r="H27" s="171"/>
      <c r="I27" s="391">
        <v>0</v>
      </c>
      <c r="J27" s="391">
        <f>SUM('Calculations - HIDE'!$K50:$K55)</f>
        <v>65772</v>
      </c>
      <c r="K27" s="391">
        <f>SUM('Calculations - HIDE'!$Q50:$Q55)</f>
        <v>67964.399999999994</v>
      </c>
      <c r="L27" s="391">
        <f>SUM('Calculations - HIDE'!$W50:$W55)</f>
        <v>72349.2</v>
      </c>
      <c r="M27" s="391">
        <f>SUM('Calculations - HIDE'!$AC50:$AC55)</f>
        <v>74541.599999999991</v>
      </c>
      <c r="N27" s="392">
        <f>SUM('Calculations - HIDE'!$AI50:$AI55)</f>
        <v>76734</v>
      </c>
    </row>
    <row r="28" spans="1:14" s="166" customFormat="1" x14ac:dyDescent="0.2">
      <c r="A28" s="412"/>
      <c r="B28" s="423" t="s">
        <v>1013</v>
      </c>
      <c r="C28" s="171"/>
      <c r="D28" s="171"/>
      <c r="E28" s="171"/>
      <c r="F28" s="424">
        <f>'Calculations - HIDE'!C224</f>
        <v>400</v>
      </c>
      <c r="G28" s="425" t="s">
        <v>1018</v>
      </c>
      <c r="H28" s="171"/>
      <c r="I28" s="391">
        <v>0</v>
      </c>
      <c r="J28" s="391">
        <f>'Calculations - HIDE'!K224</f>
        <v>0</v>
      </c>
      <c r="K28" s="391">
        <f>'Calculations - HIDE'!Q224</f>
        <v>0</v>
      </c>
      <c r="L28" s="391">
        <f>'Calculations - HIDE'!W224</f>
        <v>0</v>
      </c>
      <c r="M28" s="391">
        <f>'Calculations - HIDE'!AC224</f>
        <v>0</v>
      </c>
      <c r="N28" s="392">
        <f>'Calculations - HIDE'!AI224</f>
        <v>0</v>
      </c>
    </row>
    <row r="29" spans="1:14" s="166" customFormat="1" x14ac:dyDescent="0.2">
      <c r="A29" s="412"/>
      <c r="B29" s="427" t="s">
        <v>51</v>
      </c>
      <c r="C29" s="428"/>
      <c r="D29" s="428"/>
      <c r="E29" s="428"/>
      <c r="F29" s="436"/>
      <c r="G29" s="428"/>
      <c r="H29" s="428"/>
      <c r="I29" s="544">
        <f>SUM(I19:I28)</f>
        <v>0</v>
      </c>
      <c r="J29" s="395">
        <f t="shared" ref="J29:N29" si="6">SUM(J19:J28)</f>
        <v>2205075</v>
      </c>
      <c r="K29" s="395">
        <f t="shared" si="6"/>
        <v>2354525.4</v>
      </c>
      <c r="L29" s="395">
        <f t="shared" si="6"/>
        <v>2453610.2000000002</v>
      </c>
      <c r="M29" s="395">
        <f t="shared" si="6"/>
        <v>2552618.6</v>
      </c>
      <c r="N29" s="396">
        <f t="shared" si="6"/>
        <v>2643788</v>
      </c>
    </row>
    <row r="30" spans="1:14" s="166" customFormat="1" x14ac:dyDescent="0.2">
      <c r="A30" s="412"/>
      <c r="B30" s="429"/>
      <c r="C30" s="180"/>
      <c r="D30" s="180"/>
      <c r="E30" s="180"/>
      <c r="F30" s="180"/>
      <c r="G30" s="180"/>
      <c r="H30" s="180"/>
      <c r="I30" s="169"/>
      <c r="J30" s="169"/>
      <c r="K30" s="169"/>
      <c r="L30" s="169"/>
      <c r="M30" s="169"/>
      <c r="N30" s="376"/>
    </row>
    <row r="31" spans="1:14" s="166" customFormat="1" x14ac:dyDescent="0.2">
      <c r="A31" s="412"/>
      <c r="B31" s="170" t="s">
        <v>59</v>
      </c>
      <c r="C31" s="417"/>
      <c r="D31" s="417"/>
      <c r="E31" s="417"/>
      <c r="F31" s="417"/>
      <c r="G31" s="417"/>
      <c r="H31" s="417"/>
      <c r="I31" s="170"/>
      <c r="J31" s="170"/>
      <c r="K31" s="170"/>
      <c r="L31" s="170"/>
      <c r="M31" s="170"/>
      <c r="N31" s="377"/>
    </row>
    <row r="32" spans="1:14" s="166" customFormat="1" x14ac:dyDescent="0.2">
      <c r="A32" s="412"/>
      <c r="B32" s="423" t="s">
        <v>60</v>
      </c>
      <c r="C32" s="171"/>
      <c r="D32" s="171"/>
      <c r="E32" s="171"/>
      <c r="F32" s="424">
        <f>'Calculations - HIDE'!C97</f>
        <v>69</v>
      </c>
      <c r="G32" s="425" t="s">
        <v>95</v>
      </c>
      <c r="H32" s="171"/>
      <c r="I32" s="391">
        <v>0</v>
      </c>
      <c r="J32" s="391">
        <f>'Calculations - HIDE'!$K97</f>
        <v>33396</v>
      </c>
      <c r="K32" s="391">
        <f>'Calculations - HIDE'!$Q97</f>
        <v>34983</v>
      </c>
      <c r="L32" s="391">
        <f>'Calculations - HIDE'!$W97</f>
        <v>36501</v>
      </c>
      <c r="M32" s="391">
        <f>'Calculations - HIDE'!$AC97</f>
        <v>38226</v>
      </c>
      <c r="N32" s="392">
        <f>'Calculations - HIDE'!$AI97</f>
        <v>39606</v>
      </c>
    </row>
    <row r="33" spans="1:14" s="166" customFormat="1" x14ac:dyDescent="0.2">
      <c r="A33" s="412"/>
      <c r="B33" s="423" t="s">
        <v>61</v>
      </c>
      <c r="C33" s="171"/>
      <c r="D33" s="171"/>
      <c r="E33" s="171"/>
      <c r="F33" s="424">
        <f>'Calculations - HIDE'!C98</f>
        <v>22</v>
      </c>
      <c r="G33" s="425" t="s">
        <v>96</v>
      </c>
      <c r="H33" s="171"/>
      <c r="I33" s="391">
        <v>0</v>
      </c>
      <c r="J33" s="391">
        <f>'Calculations - HIDE'!$K98</f>
        <v>13222</v>
      </c>
      <c r="K33" s="391">
        <f>'Calculations - HIDE'!$Q98</f>
        <v>14278</v>
      </c>
      <c r="L33" s="391">
        <f>'Calculations - HIDE'!$W98</f>
        <v>14828</v>
      </c>
      <c r="M33" s="391">
        <f>'Calculations - HIDE'!$AC98</f>
        <v>15488</v>
      </c>
      <c r="N33" s="392">
        <f>'Calculations - HIDE'!$AI98</f>
        <v>15928</v>
      </c>
    </row>
    <row r="34" spans="1:14" s="166" customFormat="1" x14ac:dyDescent="0.2">
      <c r="A34" s="412"/>
      <c r="B34" s="423" t="s">
        <v>62</v>
      </c>
      <c r="C34" s="171"/>
      <c r="D34" s="171"/>
      <c r="E34" s="171"/>
      <c r="F34" s="424" t="str">
        <f>"FTE (see table) + $7 per"</f>
        <v>FTE (see table) + $7 per</v>
      </c>
      <c r="G34" s="425" t="s">
        <v>117</v>
      </c>
      <c r="H34" s="171"/>
      <c r="I34" s="391">
        <v>0</v>
      </c>
      <c r="J34" s="391">
        <f>'Calculations - HIDE'!$K99+'Calculations - HIDE'!$K106</f>
        <v>68696</v>
      </c>
      <c r="K34" s="391">
        <f>'Calculations - HIDE'!$Q99+'Calculations - HIDE'!$Q106</f>
        <v>68857</v>
      </c>
      <c r="L34" s="391">
        <f>'Calculations - HIDE'!$W99+'Calculations - HIDE'!$W106</f>
        <v>69011</v>
      </c>
      <c r="M34" s="391">
        <f>'Calculations - HIDE'!$AC99+'Calculations - HIDE'!$AC106</f>
        <v>101840</v>
      </c>
      <c r="N34" s="392">
        <f>'Calculations - HIDE'!$AI99+'Calculations - HIDE'!$AI106</f>
        <v>101980</v>
      </c>
    </row>
    <row r="35" spans="1:14" s="166" customFormat="1" x14ac:dyDescent="0.2">
      <c r="A35" s="412"/>
      <c r="B35" s="423" t="s">
        <v>63</v>
      </c>
      <c r="C35" s="171"/>
      <c r="D35" s="171"/>
      <c r="E35" s="171"/>
      <c r="F35" s="424">
        <f>'Calculations - HIDE'!C107</f>
        <v>10</v>
      </c>
      <c r="G35" s="425" t="s">
        <v>118</v>
      </c>
      <c r="H35" s="171"/>
      <c r="I35" s="391">
        <v>0</v>
      </c>
      <c r="J35" s="391">
        <f>'Calculations - HIDE'!$K107</f>
        <v>5210</v>
      </c>
      <c r="K35" s="391">
        <f>'Calculations - HIDE'!$Q107</f>
        <v>5490</v>
      </c>
      <c r="L35" s="391">
        <f>'Calculations - HIDE'!$W107</f>
        <v>5740</v>
      </c>
      <c r="M35" s="391">
        <f>'Calculations - HIDE'!$AC107</f>
        <v>6040</v>
      </c>
      <c r="N35" s="392">
        <f>'Calculations - HIDE'!$AI107</f>
        <v>6240</v>
      </c>
    </row>
    <row r="36" spans="1:14" s="166" customFormat="1" x14ac:dyDescent="0.2">
      <c r="A36" s="412"/>
      <c r="B36" s="423" t="s">
        <v>64</v>
      </c>
      <c r="C36" s="171"/>
      <c r="D36" s="171"/>
      <c r="E36" s="171"/>
      <c r="F36" s="424">
        <f>'Calculations - HIDE'!C108</f>
        <v>6</v>
      </c>
      <c r="G36" s="425" t="s">
        <v>976</v>
      </c>
      <c r="H36" s="171"/>
      <c r="I36" s="391">
        <v>0</v>
      </c>
      <c r="J36" s="391">
        <f>'Calculations - HIDE'!$K108</f>
        <v>3606</v>
      </c>
      <c r="K36" s="391">
        <f>'Calculations - HIDE'!$Q108</f>
        <v>3894</v>
      </c>
      <c r="L36" s="391">
        <f>'Calculations - HIDE'!$W108</f>
        <v>4044</v>
      </c>
      <c r="M36" s="391">
        <f>'Calculations - HIDE'!$AC108</f>
        <v>4224</v>
      </c>
      <c r="N36" s="392">
        <f>'Calculations - HIDE'!$AI108</f>
        <v>4344</v>
      </c>
    </row>
    <row r="37" spans="1:14" s="166" customFormat="1" x14ac:dyDescent="0.2">
      <c r="A37" s="412"/>
      <c r="B37" s="427" t="s">
        <v>65</v>
      </c>
      <c r="C37" s="428"/>
      <c r="D37" s="428"/>
      <c r="E37" s="428"/>
      <c r="F37" s="436"/>
      <c r="G37" s="428"/>
      <c r="H37" s="428"/>
      <c r="I37" s="395">
        <v>0</v>
      </c>
      <c r="J37" s="395">
        <f t="shared" ref="J37:N37" si="7">SUM(J32:J36)</f>
        <v>124130</v>
      </c>
      <c r="K37" s="395">
        <f t="shared" si="7"/>
        <v>127502</v>
      </c>
      <c r="L37" s="395">
        <f t="shared" si="7"/>
        <v>130124</v>
      </c>
      <c r="M37" s="395">
        <f t="shared" si="7"/>
        <v>165818</v>
      </c>
      <c r="N37" s="396">
        <f t="shared" si="7"/>
        <v>168098</v>
      </c>
    </row>
    <row r="38" spans="1:14" s="166" customFormat="1" x14ac:dyDescent="0.2">
      <c r="A38" s="412"/>
      <c r="B38" s="429"/>
      <c r="C38" s="180"/>
      <c r="D38" s="180"/>
      <c r="E38" s="180"/>
      <c r="F38" s="180"/>
      <c r="G38" s="180"/>
      <c r="H38" s="180"/>
      <c r="I38" s="169"/>
      <c r="J38" s="169"/>
      <c r="K38" s="169"/>
      <c r="L38" s="169"/>
      <c r="M38" s="169"/>
      <c r="N38" s="376"/>
    </row>
    <row r="39" spans="1:14" s="166" customFormat="1" x14ac:dyDescent="0.2">
      <c r="A39" s="412"/>
      <c r="B39" s="170" t="s">
        <v>66</v>
      </c>
      <c r="C39" s="417"/>
      <c r="D39" s="417"/>
      <c r="E39" s="417"/>
      <c r="F39" s="417"/>
      <c r="G39" s="417"/>
      <c r="H39" s="417"/>
      <c r="I39" s="170"/>
      <c r="J39" s="170"/>
      <c r="K39" s="170"/>
      <c r="L39" s="170"/>
      <c r="M39" s="170"/>
      <c r="N39" s="377"/>
    </row>
    <row r="40" spans="1:14" s="166" customFormat="1" x14ac:dyDescent="0.2">
      <c r="A40" s="412"/>
      <c r="B40" s="423" t="s">
        <v>67</v>
      </c>
      <c r="C40" s="171"/>
      <c r="D40" s="171"/>
      <c r="E40" s="171"/>
      <c r="F40" s="545" t="s">
        <v>1020</v>
      </c>
      <c r="G40" s="425" t="s">
        <v>98</v>
      </c>
      <c r="H40" s="171"/>
      <c r="I40" s="391">
        <v>0</v>
      </c>
      <c r="J40" s="391">
        <f>SUM('Calculations - HIDE'!$K113:$K118)</f>
        <v>222300</v>
      </c>
      <c r="K40" s="391">
        <f>SUM('Calculations - HIDE'!$Q113:$Q118)</f>
        <v>226800</v>
      </c>
      <c r="L40" s="391">
        <f>SUM('Calculations - HIDE'!$W113:$W118)</f>
        <v>232200</v>
      </c>
      <c r="M40" s="391">
        <f>SUM('Calculations - HIDE'!$AC113:$AC118)</f>
        <v>211150</v>
      </c>
      <c r="N40" s="392">
        <f>SUM('Calculations - HIDE'!$AI113:$AI118)</f>
        <v>217950</v>
      </c>
    </row>
    <row r="41" spans="1:14" s="166" customFormat="1" x14ac:dyDescent="0.2">
      <c r="A41" s="412"/>
      <c r="B41" s="423" t="s">
        <v>68</v>
      </c>
      <c r="C41" s="171"/>
      <c r="D41" s="171"/>
      <c r="E41" s="171"/>
      <c r="F41" s="426">
        <f>'Calculations - HIDE'!C134</f>
        <v>7.96</v>
      </c>
      <c r="G41" s="425" t="s">
        <v>99</v>
      </c>
      <c r="H41" s="171"/>
      <c r="I41" s="391">
        <v>0</v>
      </c>
      <c r="J41" s="391">
        <f>'Calculations - HIDE'!$K134</f>
        <v>3940.2</v>
      </c>
      <c r="K41" s="391">
        <f>'Calculations - HIDE'!$Q134</f>
        <v>4019.8</v>
      </c>
      <c r="L41" s="391">
        <f>'Calculations - HIDE'!$W134</f>
        <v>4115.32</v>
      </c>
      <c r="M41" s="391">
        <f>'Calculations - HIDE'!$AC134</f>
        <v>4083.48</v>
      </c>
      <c r="N41" s="392">
        <f>'Calculations - HIDE'!$AI134</f>
        <v>4218.8</v>
      </c>
    </row>
    <row r="42" spans="1:14" s="166" customFormat="1" x14ac:dyDescent="0.2">
      <c r="A42" s="412"/>
      <c r="B42" s="423" t="s">
        <v>69</v>
      </c>
      <c r="C42" s="171"/>
      <c r="D42" s="171"/>
      <c r="E42" s="171"/>
      <c r="F42" s="424">
        <f>'Calculations - HIDE'!C135</f>
        <v>38</v>
      </c>
      <c r="G42" s="425" t="s">
        <v>100</v>
      </c>
      <c r="H42" s="171"/>
      <c r="I42" s="391">
        <v>0</v>
      </c>
      <c r="J42" s="391">
        <f>'Calculations - HIDE'!$K135</f>
        <v>18392</v>
      </c>
      <c r="K42" s="391">
        <f>'Calculations - HIDE'!$Q135</f>
        <v>19266</v>
      </c>
      <c r="L42" s="391">
        <f>'Calculations - HIDE'!$W135</f>
        <v>20102</v>
      </c>
      <c r="M42" s="391">
        <f>'Calculations - HIDE'!$AC135</f>
        <v>21052</v>
      </c>
      <c r="N42" s="392">
        <f>'Calculations - HIDE'!$AI135</f>
        <v>21812</v>
      </c>
    </row>
    <row r="43" spans="1:14" s="166" customFormat="1" x14ac:dyDescent="0.2">
      <c r="A43" s="412"/>
      <c r="B43" s="427" t="s">
        <v>66</v>
      </c>
      <c r="C43" s="428"/>
      <c r="D43" s="428"/>
      <c r="E43" s="428"/>
      <c r="F43" s="428"/>
      <c r="G43" s="428"/>
      <c r="H43" s="428"/>
      <c r="I43" s="395">
        <v>0</v>
      </c>
      <c r="J43" s="395">
        <f t="shared" ref="J43:N43" si="8">SUM(J40:J42)</f>
        <v>244632.2</v>
      </c>
      <c r="K43" s="395">
        <f t="shared" si="8"/>
        <v>250085.8</v>
      </c>
      <c r="L43" s="395">
        <f t="shared" si="8"/>
        <v>256417.32</v>
      </c>
      <c r="M43" s="395">
        <f t="shared" si="8"/>
        <v>236285.48</v>
      </c>
      <c r="N43" s="396">
        <f t="shared" si="8"/>
        <v>243980.79999999999</v>
      </c>
    </row>
    <row r="44" spans="1:14" s="166" customFormat="1" x14ac:dyDescent="0.2">
      <c r="A44" s="412"/>
      <c r="B44" s="429"/>
      <c r="C44" s="180"/>
      <c r="D44" s="180"/>
      <c r="E44" s="180"/>
      <c r="F44" s="180"/>
      <c r="G44" s="180"/>
      <c r="H44" s="180"/>
      <c r="I44" s="169"/>
      <c r="J44" s="169"/>
      <c r="K44" s="169"/>
      <c r="L44" s="169"/>
      <c r="M44" s="169"/>
      <c r="N44" s="376"/>
    </row>
    <row r="45" spans="1:14" s="166" customFormat="1" x14ac:dyDescent="0.2">
      <c r="A45" s="412"/>
      <c r="B45" s="170" t="s">
        <v>352</v>
      </c>
      <c r="C45" s="417"/>
      <c r="D45" s="417"/>
      <c r="E45" s="417"/>
      <c r="F45" s="417"/>
      <c r="G45" s="417"/>
      <c r="H45" s="417"/>
      <c r="I45" s="170"/>
      <c r="J45" s="170"/>
      <c r="K45" s="170"/>
      <c r="L45" s="170"/>
      <c r="M45" s="170"/>
      <c r="N45" s="377"/>
    </row>
    <row r="46" spans="1:14" s="166" customFormat="1" x14ac:dyDescent="0.2">
      <c r="A46" s="412"/>
      <c r="B46" s="423" t="s">
        <v>349</v>
      </c>
      <c r="C46" s="171"/>
      <c r="D46" s="171"/>
      <c r="E46" s="171"/>
      <c r="F46" s="171"/>
      <c r="G46" s="425" t="s">
        <v>353</v>
      </c>
      <c r="H46" s="171"/>
      <c r="I46" s="397">
        <v>0</v>
      </c>
      <c r="J46" s="397">
        <f>'Start Here - Data Entry '!G45*'Calculations - HIDE'!K7</f>
        <v>120000</v>
      </c>
      <c r="K46" s="397">
        <f>'Start Here - Data Entry '!H45*'Calculations - HIDE'!Q7</f>
        <v>160000</v>
      </c>
      <c r="L46" s="397">
        <f>'Start Here - Data Entry '!I45*'Calculations - HIDE'!W7</f>
        <v>160000</v>
      </c>
      <c r="M46" s="397">
        <f>'Start Here - Data Entry '!J45*'Calculations - HIDE'!AC7</f>
        <v>160000</v>
      </c>
      <c r="N46" s="398">
        <f>'Start Here - Data Entry '!K45*'Calculations - HIDE'!AI7</f>
        <v>160000</v>
      </c>
    </row>
    <row r="47" spans="1:14" s="166" customFormat="1" x14ac:dyDescent="0.2">
      <c r="A47" s="412"/>
      <c r="B47" s="423" t="s">
        <v>350</v>
      </c>
      <c r="C47" s="171"/>
      <c r="D47" s="171"/>
      <c r="E47" s="171"/>
      <c r="F47" s="171"/>
      <c r="G47" s="425" t="s">
        <v>354</v>
      </c>
      <c r="H47" s="171"/>
      <c r="I47" s="399">
        <v>0</v>
      </c>
      <c r="J47" s="399">
        <f>'Start Here - Data Entry '!G44*'Calculations - HIDE'!K8</f>
        <v>360000</v>
      </c>
      <c r="K47" s="399">
        <f>'Start Here - Data Entry '!H44*'Calculations - HIDE'!Q8</f>
        <v>450000</v>
      </c>
      <c r="L47" s="399">
        <f>'Start Here - Data Entry '!I44*'Calculations - HIDE'!W8</f>
        <v>450000</v>
      </c>
      <c r="M47" s="399">
        <f>'Start Here - Data Entry '!J44*'Calculations - HIDE'!AC8</f>
        <v>450000</v>
      </c>
      <c r="N47" s="400">
        <f>'Start Here - Data Entry '!K44*'Calculations - HIDE'!AI8</f>
        <v>450000</v>
      </c>
    </row>
    <row r="48" spans="1:14" s="166" customFormat="1" ht="4.5" customHeight="1" x14ac:dyDescent="0.2">
      <c r="A48" s="412"/>
      <c r="B48" s="423"/>
      <c r="C48" s="171"/>
      <c r="D48" s="171"/>
      <c r="E48" s="171"/>
      <c r="F48" s="437"/>
      <c r="G48" s="171"/>
      <c r="H48" s="171"/>
      <c r="I48" s="172"/>
      <c r="J48" s="172"/>
      <c r="K48" s="172"/>
      <c r="L48" s="172"/>
      <c r="M48" s="172"/>
      <c r="N48" s="378"/>
    </row>
    <row r="49" spans="1:14" s="166" customFormat="1" x14ac:dyDescent="0.2">
      <c r="A49" s="412"/>
      <c r="B49" s="423"/>
      <c r="C49" s="171"/>
      <c r="D49" s="171"/>
      <c r="E49" s="171"/>
      <c r="F49" s="171" t="s">
        <v>351</v>
      </c>
      <c r="G49" s="171"/>
      <c r="H49" s="171"/>
      <c r="I49" s="172"/>
      <c r="J49" s="172"/>
      <c r="K49" s="172"/>
      <c r="L49" s="172"/>
      <c r="M49" s="172"/>
      <c r="N49" s="378"/>
    </row>
    <row r="50" spans="1:14" s="166" customFormat="1" ht="3.75" customHeight="1" x14ac:dyDescent="0.2">
      <c r="A50" s="412"/>
      <c r="B50" s="423"/>
      <c r="C50" s="171"/>
      <c r="D50" s="171"/>
      <c r="E50" s="171"/>
      <c r="F50" s="171"/>
      <c r="G50" s="171"/>
      <c r="H50" s="171"/>
      <c r="I50" s="172"/>
      <c r="J50" s="172"/>
      <c r="K50" s="172"/>
      <c r="L50" s="172"/>
      <c r="M50" s="172"/>
      <c r="N50" s="378"/>
    </row>
    <row r="51" spans="1:14" s="166" customFormat="1" x14ac:dyDescent="0.2">
      <c r="A51" s="412"/>
      <c r="B51" s="427" t="s">
        <v>352</v>
      </c>
      <c r="C51" s="168"/>
      <c r="D51" s="168"/>
      <c r="E51" s="168"/>
      <c r="F51" s="168"/>
      <c r="G51" s="168"/>
      <c r="H51" s="168"/>
      <c r="I51" s="395">
        <f t="shared" ref="I51:N51" si="9">SUM(I46:I47)</f>
        <v>0</v>
      </c>
      <c r="J51" s="395">
        <f t="shared" si="9"/>
        <v>480000</v>
      </c>
      <c r="K51" s="395">
        <f t="shared" si="9"/>
        <v>610000</v>
      </c>
      <c r="L51" s="395">
        <f t="shared" si="9"/>
        <v>610000</v>
      </c>
      <c r="M51" s="395">
        <f t="shared" si="9"/>
        <v>610000</v>
      </c>
      <c r="N51" s="396">
        <f t="shared" si="9"/>
        <v>610000</v>
      </c>
    </row>
    <row r="52" spans="1:14" s="166" customFormat="1" x14ac:dyDescent="0.2">
      <c r="A52" s="412"/>
      <c r="B52" s="438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379"/>
    </row>
    <row r="53" spans="1:14" s="166" customFormat="1" x14ac:dyDescent="0.2">
      <c r="A53" s="412"/>
      <c r="B53" s="170" t="s">
        <v>115</v>
      </c>
      <c r="C53" s="417"/>
      <c r="D53" s="417"/>
      <c r="E53" s="417"/>
      <c r="F53" s="417"/>
      <c r="G53" s="417"/>
      <c r="H53" s="417"/>
      <c r="I53" s="170"/>
      <c r="J53" s="170"/>
      <c r="K53" s="170"/>
      <c r="L53" s="170"/>
      <c r="M53" s="170"/>
      <c r="N53" s="377"/>
    </row>
    <row r="54" spans="1:14" s="166" customFormat="1" x14ac:dyDescent="0.2">
      <c r="A54" s="412"/>
      <c r="B54" s="423" t="s">
        <v>986</v>
      </c>
      <c r="C54" s="171"/>
      <c r="D54" s="171"/>
      <c r="E54" s="171"/>
      <c r="F54" s="171"/>
      <c r="G54" s="171"/>
      <c r="H54" s="171"/>
      <c r="I54" s="174">
        <v>0</v>
      </c>
      <c r="J54" s="174">
        <f>'Calculations - HIDE'!$K150</f>
        <v>1</v>
      </c>
      <c r="K54" s="174">
        <f>'Calculations - HIDE'!$Q150</f>
        <v>1</v>
      </c>
      <c r="L54" s="174">
        <f>'Calculations - HIDE'!$W150</f>
        <v>1</v>
      </c>
      <c r="M54" s="174">
        <f>'Calculations - HIDE'!$AC150</f>
        <v>1</v>
      </c>
      <c r="N54" s="380">
        <f>'Calculations - HIDE'!$AI150</f>
        <v>1</v>
      </c>
    </row>
    <row r="55" spans="1:14" s="166" customFormat="1" x14ac:dyDescent="0.2">
      <c r="A55" s="412"/>
      <c r="B55" s="423" t="s">
        <v>987</v>
      </c>
      <c r="C55" s="171"/>
      <c r="D55" s="171"/>
      <c r="E55" s="171"/>
      <c r="F55" s="171"/>
      <c r="G55" s="171"/>
      <c r="H55" s="171"/>
      <c r="I55" s="174">
        <v>0</v>
      </c>
      <c r="J55" s="174">
        <f>'Calculations - HIDE'!$K100</f>
        <v>1</v>
      </c>
      <c r="K55" s="174">
        <f>'Calculations - HIDE'!$Q100</f>
        <v>1</v>
      </c>
      <c r="L55" s="174">
        <f>'Calculations - HIDE'!$W100</f>
        <v>1</v>
      </c>
      <c r="M55" s="174">
        <f>'Calculations - HIDE'!$AC100</f>
        <v>1.5</v>
      </c>
      <c r="N55" s="380">
        <f>'Calculations - HIDE'!$AI100</f>
        <v>1.5</v>
      </c>
    </row>
    <row r="56" spans="1:14" s="166" customFormat="1" x14ac:dyDescent="0.2">
      <c r="A56" s="412"/>
      <c r="B56" s="423" t="s">
        <v>988</v>
      </c>
      <c r="C56" s="171"/>
      <c r="D56" s="171"/>
      <c r="E56" s="171"/>
      <c r="F56" s="171"/>
      <c r="G56" s="171"/>
      <c r="H56" s="171"/>
      <c r="I56" s="174">
        <v>0</v>
      </c>
      <c r="J56" s="174">
        <f>'Calculations - HIDE'!$K174</f>
        <v>3</v>
      </c>
      <c r="K56" s="174">
        <f>'Calculations - HIDE'!$Q174</f>
        <v>3</v>
      </c>
      <c r="L56" s="174">
        <f>'Calculations - HIDE'!$W174</f>
        <v>3</v>
      </c>
      <c r="M56" s="174">
        <f>'Calculations - HIDE'!$AC174</f>
        <v>3</v>
      </c>
      <c r="N56" s="380">
        <f>'Calculations - HIDE'!$AI174</f>
        <v>3</v>
      </c>
    </row>
    <row r="57" spans="1:14" s="166" customFormat="1" x14ac:dyDescent="0.2">
      <c r="A57" s="412"/>
      <c r="B57" s="423" t="s">
        <v>989</v>
      </c>
      <c r="C57" s="171"/>
      <c r="D57" s="171"/>
      <c r="E57" s="171"/>
      <c r="F57" s="171"/>
      <c r="G57" s="171"/>
      <c r="H57" s="171"/>
      <c r="I57" s="174">
        <v>0</v>
      </c>
      <c r="J57" s="174">
        <f>'Calculations - HIDE'!$K196</f>
        <v>0.4</v>
      </c>
      <c r="K57" s="174">
        <f>'Calculations - HIDE'!$Q196</f>
        <v>0.4</v>
      </c>
      <c r="L57" s="174">
        <f>'Calculations - HIDE'!$W196</f>
        <v>0.4</v>
      </c>
      <c r="M57" s="174">
        <f>'Calculations - HIDE'!$AC196</f>
        <v>0.4</v>
      </c>
      <c r="N57" s="380">
        <f>'Calculations - HIDE'!$AI196</f>
        <v>0.4</v>
      </c>
    </row>
    <row r="58" spans="1:14" s="166" customFormat="1" x14ac:dyDescent="0.2">
      <c r="A58" s="412"/>
      <c r="B58" s="423" t="s">
        <v>990</v>
      </c>
      <c r="C58" s="171"/>
      <c r="D58" s="171"/>
      <c r="E58" s="171"/>
      <c r="F58" s="171"/>
      <c r="G58" s="171"/>
      <c r="H58" s="171"/>
      <c r="I58" s="174">
        <v>0</v>
      </c>
      <c r="J58" s="174">
        <f>'Calculations - HIDE'!$K221</f>
        <v>0.6</v>
      </c>
      <c r="K58" s="174">
        <f>'Calculations - HIDE'!$Q221</f>
        <v>0.6</v>
      </c>
      <c r="L58" s="174">
        <f>'Calculations - HIDE'!$W221</f>
        <v>0.6</v>
      </c>
      <c r="M58" s="174">
        <f>'Calculations - HIDE'!$AC221</f>
        <v>0.6</v>
      </c>
      <c r="N58" s="380">
        <f>'Calculations - HIDE'!$AI221</f>
        <v>0.6</v>
      </c>
    </row>
    <row r="59" spans="1:14" s="166" customFormat="1" x14ac:dyDescent="0.2">
      <c r="A59" s="412"/>
      <c r="B59" s="427" t="s">
        <v>985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375"/>
    </row>
    <row r="60" spans="1:14" s="166" customFormat="1" x14ac:dyDescent="0.2">
      <c r="A60" s="412"/>
      <c r="B60" s="438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379"/>
    </row>
    <row r="61" spans="1:14" s="166" customFormat="1" x14ac:dyDescent="0.2">
      <c r="A61" s="412"/>
      <c r="B61" s="427" t="s">
        <v>340</v>
      </c>
      <c r="C61" s="168"/>
      <c r="D61" s="168"/>
      <c r="E61" s="168"/>
      <c r="F61" s="168"/>
      <c r="G61" s="168"/>
      <c r="H61" s="168"/>
      <c r="I61" s="395">
        <f t="shared" ref="I61:N61" si="10">I29+I37+I43+I51</f>
        <v>0</v>
      </c>
      <c r="J61" s="395">
        <f t="shared" si="10"/>
        <v>3053837.2</v>
      </c>
      <c r="K61" s="395">
        <f t="shared" si="10"/>
        <v>3342113.1999999997</v>
      </c>
      <c r="L61" s="395">
        <f t="shared" si="10"/>
        <v>3450151.52</v>
      </c>
      <c r="M61" s="395">
        <f t="shared" si="10"/>
        <v>3564722.08</v>
      </c>
      <c r="N61" s="396">
        <f t="shared" si="10"/>
        <v>3665866.8</v>
      </c>
    </row>
    <row r="62" spans="1:14" s="166" customFormat="1" x14ac:dyDescent="0.2">
      <c r="A62" s="412"/>
      <c r="B62" s="438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379"/>
    </row>
    <row r="63" spans="1:14" s="182" customFormat="1" ht="23.25" customHeight="1" x14ac:dyDescent="0.25">
      <c r="A63" s="439"/>
      <c r="B63" s="440" t="s">
        <v>341</v>
      </c>
      <c r="C63" s="374"/>
      <c r="D63" s="374"/>
      <c r="E63" s="374"/>
      <c r="F63" s="374"/>
      <c r="G63" s="374"/>
      <c r="H63" s="374"/>
      <c r="I63" s="401">
        <f t="shared" ref="I63:N63" si="11">I61+I14</f>
        <v>379330</v>
      </c>
      <c r="J63" s="401">
        <f t="shared" si="11"/>
        <v>3528592.2</v>
      </c>
      <c r="K63" s="401">
        <f t="shared" si="11"/>
        <v>3825738.1999999997</v>
      </c>
      <c r="L63" s="401">
        <f t="shared" si="11"/>
        <v>3450151.52</v>
      </c>
      <c r="M63" s="401">
        <f t="shared" si="11"/>
        <v>3564722.08</v>
      </c>
      <c r="N63" s="402">
        <f t="shared" si="11"/>
        <v>3665866.8</v>
      </c>
    </row>
    <row r="64" spans="1:14" s="166" customFormat="1" ht="9.75" customHeight="1" x14ac:dyDescent="0.2"/>
  </sheetData>
  <pageMargins left="0.64" right="0.7" top="0.75" bottom="0.75" header="0.3" footer="0.3"/>
  <pageSetup scale="6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AF329"/>
  <sheetViews>
    <sheetView showGridLines="0" topLeftCell="G1" zoomScale="80" zoomScaleNormal="80" zoomScalePageLayoutView="80" workbookViewId="0">
      <selection activeCell="AD42" sqref="AD42"/>
    </sheetView>
  </sheetViews>
  <sheetFormatPr defaultRowHeight="12.75" outlineLevelRow="1" outlineLevelCol="1" x14ac:dyDescent="0.2"/>
  <cols>
    <col min="1" max="1" width="12.5703125" style="184" hidden="1" customWidth="1" outlineLevel="1"/>
    <col min="2" max="2" width="1.7109375" style="185" hidden="1" customWidth="1" outlineLevel="1"/>
    <col min="3" max="3" width="43.5703125" style="186" bestFit="1" customWidth="1" collapsed="1"/>
    <col min="4" max="4" width="15.140625" style="185" hidden="1" customWidth="1"/>
    <col min="5" max="5" width="17.85546875" style="185" hidden="1" customWidth="1"/>
    <col min="6" max="6" width="16.5703125" style="185" hidden="1" customWidth="1"/>
    <col min="7" max="7" width="19.140625" style="187" bestFit="1" customWidth="1"/>
    <col min="8" max="12" width="11.7109375" style="188" hidden="1" customWidth="1" outlineLevel="1"/>
    <col min="13" max="13" width="1.5703125" style="185" customWidth="1" collapsed="1"/>
    <col min="14" max="14" width="14.85546875" style="189" customWidth="1"/>
    <col min="15" max="15" width="13.140625" style="403" customWidth="1"/>
    <col min="16" max="16" width="2.140625" style="185" customWidth="1"/>
    <col min="17" max="17" width="14.85546875" style="189" customWidth="1"/>
    <col min="18" max="18" width="13.140625" style="403" customWidth="1"/>
    <col min="19" max="19" width="1.42578125" style="185" customWidth="1"/>
    <col min="20" max="20" width="14.85546875" style="189" customWidth="1"/>
    <col min="21" max="21" width="13.140625" style="403" customWidth="1"/>
    <col min="22" max="22" width="1.42578125" style="185" customWidth="1"/>
    <col min="23" max="23" width="14.85546875" style="189" customWidth="1"/>
    <col min="24" max="24" width="13.140625" style="403" customWidth="1"/>
    <col min="25" max="25" width="1.42578125" style="185" customWidth="1"/>
    <col min="26" max="26" width="14.85546875" style="189" customWidth="1"/>
    <col min="27" max="27" width="13.140625" style="403" customWidth="1"/>
    <col min="28" max="28" width="1.42578125" style="185" customWidth="1"/>
    <col min="29" max="29" width="14.85546875" style="189" customWidth="1"/>
    <col min="30" max="30" width="13.140625" style="403" customWidth="1"/>
    <col min="31" max="16384" width="9.140625" style="186"/>
  </cols>
  <sheetData>
    <row r="2" spans="1:30" s="1" customFormat="1" ht="21" x14ac:dyDescent="0.35">
      <c r="F2" s="443"/>
      <c r="I2" s="443"/>
      <c r="N2" s="443"/>
      <c r="R2" s="537" t="s">
        <v>984</v>
      </c>
      <c r="Y2" s="443" t="s">
        <v>968</v>
      </c>
    </row>
    <row r="3" spans="1:30" s="1" customFormat="1" ht="15" x14ac:dyDescent="0.25">
      <c r="F3" s="13"/>
      <c r="I3" s="13"/>
      <c r="N3" s="13"/>
      <c r="Y3" s="13" t="s">
        <v>969</v>
      </c>
    </row>
    <row r="4" spans="1:30" s="1" customFormat="1" x14ac:dyDescent="0.2">
      <c r="F4" s="445"/>
      <c r="I4" s="445"/>
      <c r="N4" s="445"/>
      <c r="X4" s="412"/>
      <c r="Y4" s="412" t="s">
        <v>971</v>
      </c>
    </row>
    <row r="5" spans="1:30" s="166" customFormat="1" x14ac:dyDescent="0.2">
      <c r="A5" s="412"/>
      <c r="C5" s="1"/>
      <c r="D5" s="1"/>
      <c r="E5" s="1"/>
      <c r="F5" s="445"/>
      <c r="G5" s="1"/>
      <c r="H5" s="444"/>
      <c r="I5" s="444"/>
      <c r="J5" s="444"/>
      <c r="K5" s="444"/>
      <c r="L5" s="444"/>
      <c r="M5" s="1"/>
      <c r="N5" s="444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444" t="s">
        <v>972</v>
      </c>
      <c r="AA5" s="511"/>
      <c r="AB5" s="511"/>
      <c r="AC5" s="511"/>
      <c r="AD5" s="511"/>
    </row>
    <row r="6" spans="1:30" s="167" customFormat="1" ht="18.75" x14ac:dyDescent="0.3">
      <c r="A6" s="413"/>
      <c r="C6" s="414" t="str">
        <f>'Start Here - Data Entry '!D3&amp;" - REVENUE"</f>
        <v>Trevista ECE-8 at Horace Mann - REVENUE</v>
      </c>
      <c r="D6" s="1"/>
      <c r="E6" s="1"/>
      <c r="F6" s="445"/>
      <c r="G6" s="513"/>
      <c r="H6" s="415"/>
      <c r="I6" s="510"/>
      <c r="J6" s="415"/>
      <c r="K6" s="415"/>
      <c r="L6" s="415"/>
      <c r="M6" s="415"/>
      <c r="N6" s="510"/>
      <c r="O6" s="512"/>
      <c r="P6" s="512"/>
      <c r="Q6" s="512"/>
      <c r="R6" s="512"/>
      <c r="S6" s="512"/>
      <c r="T6" s="512"/>
      <c r="U6" s="512"/>
      <c r="V6" s="512"/>
      <c r="W6" s="512"/>
      <c r="X6" s="512"/>
      <c r="Y6" s="510" t="s">
        <v>970</v>
      </c>
      <c r="Z6" s="512"/>
      <c r="AA6" s="512"/>
      <c r="AB6" s="512"/>
      <c r="AC6" s="512"/>
      <c r="AD6" s="512"/>
    </row>
    <row r="7" spans="1:30" ht="13.5" thickBot="1" x14ac:dyDescent="0.25">
      <c r="C7" s="1"/>
      <c r="D7" s="1"/>
      <c r="E7" s="1"/>
      <c r="F7" s="445"/>
      <c r="G7" s="1"/>
    </row>
    <row r="8" spans="1:30" ht="21.75" hidden="1" customHeight="1" outlineLevel="1" x14ac:dyDescent="0.2">
      <c r="C8" s="551" t="s">
        <v>178</v>
      </c>
      <c r="D8" s="552"/>
      <c r="E8" s="552"/>
      <c r="F8" s="552"/>
      <c r="G8" s="553"/>
    </row>
    <row r="9" spans="1:30" ht="15" hidden="1" outlineLevel="1" x14ac:dyDescent="0.25">
      <c r="C9" s="190" t="s">
        <v>179</v>
      </c>
      <c r="D9" s="191"/>
      <c r="E9" s="192"/>
      <c r="F9" s="192"/>
      <c r="G9" s="193"/>
      <c r="H9" s="194"/>
      <c r="I9" s="194"/>
      <c r="J9" s="194"/>
      <c r="K9" s="194"/>
      <c r="L9" s="194"/>
      <c r="M9" s="195"/>
      <c r="N9" s="531">
        <v>0</v>
      </c>
      <c r="O9" s="532"/>
      <c r="P9" s="533"/>
      <c r="Q9" s="534">
        <f>VALUE('Calculations - HIDE'!$K$196)</f>
        <v>0.4</v>
      </c>
      <c r="R9" s="532"/>
      <c r="S9" s="533"/>
      <c r="T9" s="531">
        <f>'Calculations - HIDE'!$Q$196</f>
        <v>0.4</v>
      </c>
      <c r="U9" s="532"/>
      <c r="V9" s="533"/>
      <c r="W9" s="531">
        <f>'Calculations - HIDE'!$W$196</f>
        <v>0.4</v>
      </c>
      <c r="X9" s="532"/>
      <c r="Y9" s="533"/>
      <c r="Z9" s="531">
        <f>'Calculations - HIDE'!$AC$196</f>
        <v>0.4</v>
      </c>
      <c r="AA9" s="532"/>
      <c r="AB9" s="533"/>
      <c r="AC9" s="531">
        <f>'Calculations - HIDE'!$AI$196</f>
        <v>0.4</v>
      </c>
      <c r="AD9" s="532"/>
    </row>
    <row r="10" spans="1:30" ht="15" hidden="1" outlineLevel="1" x14ac:dyDescent="0.25">
      <c r="C10" s="190" t="s">
        <v>180</v>
      </c>
      <c r="D10" s="191"/>
      <c r="E10" s="192"/>
      <c r="F10" s="192"/>
      <c r="G10" s="193"/>
      <c r="H10" s="194"/>
      <c r="I10" s="194"/>
      <c r="J10" s="194"/>
      <c r="K10" s="194"/>
      <c r="L10" s="194"/>
      <c r="M10" s="195"/>
      <c r="N10" s="531">
        <v>0</v>
      </c>
      <c r="O10" s="532"/>
      <c r="P10" s="533"/>
      <c r="Q10" s="534">
        <f>'Calculations - HIDE'!$K$221</f>
        <v>0.6</v>
      </c>
      <c r="R10" s="532"/>
      <c r="S10" s="533"/>
      <c r="T10" s="531">
        <f>'Calculations - HIDE'!$Q$221</f>
        <v>0.6</v>
      </c>
      <c r="U10" s="532"/>
      <c r="V10" s="533"/>
      <c r="W10" s="531">
        <f>'Calculations - HIDE'!$W$221</f>
        <v>0.6</v>
      </c>
      <c r="X10" s="532"/>
      <c r="Y10" s="533"/>
      <c r="Z10" s="531">
        <f>'Calculations - HIDE'!$AC$221</f>
        <v>0.6</v>
      </c>
      <c r="AA10" s="532"/>
      <c r="AB10" s="533"/>
      <c r="AC10" s="531">
        <f>'Calculations - HIDE'!$AI$221</f>
        <v>0.6</v>
      </c>
      <c r="AD10" s="532"/>
    </row>
    <row r="11" spans="1:30" ht="15" hidden="1" outlineLevel="1" x14ac:dyDescent="0.25">
      <c r="C11" s="190" t="s">
        <v>181</v>
      </c>
      <c r="D11" s="191"/>
      <c r="E11" s="192"/>
      <c r="F11" s="192"/>
      <c r="G11" s="193"/>
      <c r="H11" s="194"/>
      <c r="I11" s="194"/>
      <c r="J11" s="194"/>
      <c r="K11" s="194"/>
      <c r="L11" s="194"/>
      <c r="M11" s="195"/>
      <c r="N11" s="531">
        <v>0</v>
      </c>
      <c r="O11" s="532"/>
      <c r="P11" s="533"/>
      <c r="Q11" s="535">
        <f>'Calculations - HIDE'!$K$174</f>
        <v>3</v>
      </c>
      <c r="R11" s="532"/>
      <c r="S11" s="533"/>
      <c r="T11" s="531">
        <f>'Calculations - HIDE'!$Q$174</f>
        <v>3</v>
      </c>
      <c r="U11" s="532"/>
      <c r="V11" s="533"/>
      <c r="W11" s="531">
        <f>'Calculations - HIDE'!$W$174</f>
        <v>3</v>
      </c>
      <c r="X11" s="532"/>
      <c r="Y11" s="533"/>
      <c r="Z11" s="531">
        <f>'Calculations - HIDE'!$AC$174</f>
        <v>3</v>
      </c>
      <c r="AA11" s="532"/>
      <c r="AB11" s="533"/>
      <c r="AC11" s="531">
        <f>'Calculations - HIDE'!$AI$174</f>
        <v>3</v>
      </c>
      <c r="AD11" s="532"/>
    </row>
    <row r="12" spans="1:30" ht="15" hidden="1" outlineLevel="1" x14ac:dyDescent="0.25">
      <c r="C12" s="196" t="s">
        <v>182</v>
      </c>
      <c r="D12" s="191"/>
      <c r="E12" s="192"/>
      <c r="F12" s="192"/>
      <c r="G12" s="193"/>
      <c r="H12" s="194"/>
      <c r="I12" s="194"/>
      <c r="J12" s="194"/>
      <c r="K12" s="194"/>
      <c r="L12" s="194"/>
      <c r="M12" s="195"/>
      <c r="N12" s="531">
        <v>0</v>
      </c>
      <c r="O12" s="532"/>
      <c r="P12" s="533"/>
      <c r="Q12" s="531">
        <f>VALUE(Q13+Q14)</f>
        <v>2</v>
      </c>
      <c r="R12" s="532"/>
      <c r="S12" s="533"/>
      <c r="T12" s="531">
        <f>T13+T14</f>
        <v>2</v>
      </c>
      <c r="U12" s="532"/>
      <c r="V12" s="533"/>
      <c r="W12" s="531">
        <f>W13+W14</f>
        <v>2</v>
      </c>
      <c r="X12" s="532"/>
      <c r="Y12" s="533"/>
      <c r="Z12" s="531">
        <f>Z13+Z14</f>
        <v>2.5</v>
      </c>
      <c r="AA12" s="532"/>
      <c r="AB12" s="533"/>
      <c r="AC12" s="531">
        <f>AC13+AC14</f>
        <v>2.5</v>
      </c>
      <c r="AD12" s="532"/>
    </row>
    <row r="13" spans="1:30" ht="22.5" hidden="1" customHeight="1" outlineLevel="1" x14ac:dyDescent="0.25">
      <c r="C13" s="197" t="s">
        <v>183</v>
      </c>
      <c r="D13" s="191"/>
      <c r="E13" s="192"/>
      <c r="F13" s="192"/>
      <c r="G13" s="198"/>
      <c r="H13" s="194"/>
      <c r="I13" s="194"/>
      <c r="J13" s="194"/>
      <c r="K13" s="194"/>
      <c r="L13" s="194"/>
      <c r="M13" s="195"/>
      <c r="N13" s="531">
        <v>0</v>
      </c>
      <c r="O13" s="532"/>
      <c r="P13" s="533"/>
      <c r="Q13" s="536">
        <f>VALUE('Calculations - HIDE'!$K$150)</f>
        <v>1</v>
      </c>
      <c r="R13" s="532"/>
      <c r="S13" s="533"/>
      <c r="T13" s="531">
        <f>'Calculations - HIDE'!$Q$150</f>
        <v>1</v>
      </c>
      <c r="U13" s="532"/>
      <c r="V13" s="533"/>
      <c r="W13" s="531">
        <f>'Calculations - HIDE'!$W$150</f>
        <v>1</v>
      </c>
      <c r="X13" s="532"/>
      <c r="Y13" s="533"/>
      <c r="Z13" s="531">
        <f>'Calculations - HIDE'!$AC$150</f>
        <v>1</v>
      </c>
      <c r="AA13" s="532"/>
      <c r="AB13" s="533"/>
      <c r="AC13" s="531">
        <f>'Calculations - HIDE'!$AI$150</f>
        <v>1</v>
      </c>
      <c r="AD13" s="532"/>
    </row>
    <row r="14" spans="1:30" ht="15.75" hidden="1" customHeight="1" outlineLevel="1" thickBot="1" x14ac:dyDescent="0.3">
      <c r="C14" s="199" t="s">
        <v>184</v>
      </c>
      <c r="D14" s="200"/>
      <c r="E14" s="201"/>
      <c r="F14" s="201"/>
      <c r="G14" s="202"/>
      <c r="H14" s="194"/>
      <c r="I14" s="194"/>
      <c r="J14" s="194"/>
      <c r="K14" s="194"/>
      <c r="L14" s="194"/>
      <c r="M14" s="195"/>
      <c r="N14" s="531">
        <v>0</v>
      </c>
      <c r="O14" s="532"/>
      <c r="P14" s="533"/>
      <c r="Q14" s="534">
        <f>VALUE('Calculations - HIDE'!$K$100)</f>
        <v>1</v>
      </c>
      <c r="R14" s="532"/>
      <c r="S14" s="533"/>
      <c r="T14" s="531">
        <f>'Calculations - HIDE'!$Q$100</f>
        <v>1</v>
      </c>
      <c r="U14" s="532"/>
      <c r="V14" s="533"/>
      <c r="W14" s="531">
        <f>'Calculations - HIDE'!$W$100</f>
        <v>1</v>
      </c>
      <c r="X14" s="532"/>
      <c r="Y14" s="533"/>
      <c r="Z14" s="531">
        <f>'Calculations - HIDE'!$AC$100</f>
        <v>1.5</v>
      </c>
      <c r="AA14" s="532"/>
      <c r="AB14" s="533"/>
      <c r="AC14" s="531">
        <f>'Calculations - HIDE'!$AI$100</f>
        <v>1.5</v>
      </c>
      <c r="AD14" s="532"/>
    </row>
    <row r="15" spans="1:30" collapsed="1" x14ac:dyDescent="0.2">
      <c r="D15" s="554" t="s">
        <v>163</v>
      </c>
      <c r="E15" s="554"/>
      <c r="F15" s="554"/>
    </row>
    <row r="16" spans="1:30" s="210" customFormat="1" ht="78.75" customHeight="1" x14ac:dyDescent="0.2">
      <c r="A16" s="203" t="s">
        <v>185</v>
      </c>
      <c r="B16" s="204"/>
      <c r="C16" s="205" t="s">
        <v>186</v>
      </c>
      <c r="D16" s="386" t="s">
        <v>187</v>
      </c>
      <c r="E16" s="386" t="s">
        <v>188</v>
      </c>
      <c r="F16" s="386" t="s">
        <v>189</v>
      </c>
      <c r="G16" s="206" t="s">
        <v>190</v>
      </c>
      <c r="H16" s="207" t="s">
        <v>191</v>
      </c>
      <c r="I16" s="207" t="s">
        <v>192</v>
      </c>
      <c r="J16" s="207" t="s">
        <v>193</v>
      </c>
      <c r="K16" s="207" t="s">
        <v>194</v>
      </c>
      <c r="L16" s="207" t="s">
        <v>195</v>
      </c>
      <c r="M16" s="204"/>
      <c r="N16" s="208" t="s">
        <v>196</v>
      </c>
      <c r="O16" s="404" t="s">
        <v>197</v>
      </c>
      <c r="P16" s="209"/>
      <c r="Q16" s="208" t="s">
        <v>198</v>
      </c>
      <c r="R16" s="404" t="s">
        <v>199</v>
      </c>
      <c r="S16" s="209"/>
      <c r="T16" s="208" t="s">
        <v>200</v>
      </c>
      <c r="U16" s="404" t="s">
        <v>201</v>
      </c>
      <c r="V16" s="209"/>
      <c r="W16" s="208" t="s">
        <v>202</v>
      </c>
      <c r="X16" s="404" t="s">
        <v>203</v>
      </c>
      <c r="Y16" s="209"/>
      <c r="Z16" s="208" t="s">
        <v>204</v>
      </c>
      <c r="AA16" s="404" t="s">
        <v>205</v>
      </c>
      <c r="AB16" s="209"/>
      <c r="AC16" s="208" t="s">
        <v>206</v>
      </c>
      <c r="AD16" s="404" t="s">
        <v>207</v>
      </c>
    </row>
    <row r="17" spans="1:30" s="217" customFormat="1" x14ac:dyDescent="0.2">
      <c r="A17" s="184"/>
      <c r="B17" s="211"/>
      <c r="C17" s="212"/>
      <c r="D17" s="213"/>
      <c r="E17" s="211"/>
      <c r="F17" s="211"/>
      <c r="G17" s="214"/>
      <c r="H17" s="215"/>
      <c r="I17" s="215"/>
      <c r="J17" s="215"/>
      <c r="K17" s="215"/>
      <c r="L17" s="215"/>
      <c r="M17" s="212"/>
      <c r="N17" s="216"/>
      <c r="O17" s="405"/>
      <c r="P17" s="212"/>
      <c r="Q17" s="216"/>
      <c r="R17" s="405"/>
      <c r="S17" s="212"/>
      <c r="T17" s="216"/>
      <c r="U17" s="405"/>
      <c r="V17" s="212"/>
      <c r="W17" s="216"/>
      <c r="X17" s="405"/>
      <c r="Y17" s="212"/>
      <c r="Z17" s="216"/>
      <c r="AA17" s="405"/>
      <c r="AB17" s="212"/>
      <c r="AC17" s="216"/>
      <c r="AD17" s="405"/>
    </row>
    <row r="18" spans="1:30" s="217" customFormat="1" x14ac:dyDescent="0.2">
      <c r="A18" s="184"/>
      <c r="B18" s="211"/>
      <c r="C18" s="218" t="s">
        <v>208</v>
      </c>
      <c r="D18" s="219"/>
      <c r="E18" s="219"/>
      <c r="F18" s="219"/>
      <c r="G18" s="220"/>
      <c r="H18" s="221"/>
      <c r="I18" s="221"/>
      <c r="J18" s="221"/>
      <c r="K18" s="221"/>
      <c r="L18" s="221"/>
      <c r="M18" s="211"/>
      <c r="N18" s="390"/>
      <c r="O18" s="406"/>
      <c r="P18" s="211"/>
      <c r="Q18" s="390"/>
      <c r="R18" s="406"/>
      <c r="S18" s="211"/>
      <c r="T18" s="390"/>
      <c r="U18" s="406"/>
      <c r="V18" s="211"/>
      <c r="W18" s="390"/>
      <c r="X18" s="406"/>
      <c r="Y18" s="211"/>
      <c r="Z18" s="390"/>
      <c r="AA18" s="406"/>
      <c r="AB18" s="211"/>
      <c r="AC18" s="390"/>
      <c r="AD18" s="406"/>
    </row>
    <row r="19" spans="1:30" s="217" customFormat="1" ht="14.25" x14ac:dyDescent="0.2">
      <c r="A19" s="184"/>
      <c r="B19" s="211"/>
      <c r="C19" s="222" t="s">
        <v>209</v>
      </c>
      <c r="D19" s="223">
        <v>13.25</v>
      </c>
      <c r="E19" s="224">
        <f>ROUND(D19*0.21,2)</f>
        <v>2.78</v>
      </c>
      <c r="F19" s="224">
        <f>ROUND(D19*0.21,2)</f>
        <v>2.78</v>
      </c>
      <c r="G19" s="224">
        <f>D19+E19</f>
        <v>16.03</v>
      </c>
      <c r="H19" s="225">
        <f>G19*(1+'Start Here - Data Entry '!$G$13)</f>
        <v>16.03</v>
      </c>
      <c r="I19" s="225">
        <f>H19*(1+'Start Here - Data Entry '!$H$13)</f>
        <v>16.03</v>
      </c>
      <c r="J19" s="225">
        <f>I19*(1+'Start Here - Data Entry '!$I$13)</f>
        <v>16.03</v>
      </c>
      <c r="K19" s="225">
        <f>J19*(1+'Start Here - Data Entry '!$J$13)</f>
        <v>16.03</v>
      </c>
      <c r="L19" s="225">
        <f>K19*(1+'Start Here - Data Entry '!$K$13)</f>
        <v>16.03</v>
      </c>
      <c r="M19" s="211"/>
      <c r="N19" s="226">
        <v>0</v>
      </c>
      <c r="O19" s="407">
        <f>ROUND(N19*$G19,0)</f>
        <v>0</v>
      </c>
      <c r="P19" s="227"/>
      <c r="Q19" s="226">
        <v>1025</v>
      </c>
      <c r="R19" s="407">
        <f>ROUND(Q19*$H19,0)</f>
        <v>16431</v>
      </c>
      <c r="S19" s="227"/>
      <c r="T19" s="226">
        <v>1025</v>
      </c>
      <c r="U19" s="407">
        <f>ROUND(T19*$I19,0)</f>
        <v>16431</v>
      </c>
      <c r="V19" s="227"/>
      <c r="W19" s="226">
        <v>1025</v>
      </c>
      <c r="X19" s="407">
        <f>ROUND(W19*$J19,0)</f>
        <v>16431</v>
      </c>
      <c r="Y19" s="227"/>
      <c r="Z19" s="226">
        <v>1025</v>
      </c>
      <c r="AA19" s="407">
        <f>ROUND(Z19*$K19,0)</f>
        <v>16431</v>
      </c>
      <c r="AB19" s="227"/>
      <c r="AC19" s="226">
        <v>1025</v>
      </c>
      <c r="AD19" s="407">
        <f>ROUND(AC19*$L19,0)</f>
        <v>16431</v>
      </c>
    </row>
    <row r="20" spans="1:30" s="217" customFormat="1" ht="14.25" x14ac:dyDescent="0.2">
      <c r="A20" s="184"/>
      <c r="B20" s="211"/>
      <c r="C20" s="222" t="s">
        <v>209</v>
      </c>
      <c r="D20" s="223">
        <v>13.25</v>
      </c>
      <c r="E20" s="224">
        <f t="shared" ref="E20:E22" si="0">ROUND(D20*0.21,2)</f>
        <v>2.78</v>
      </c>
      <c r="F20" s="224">
        <f t="shared" ref="F20:F22" si="1">ROUND(D20*0.21,2)</f>
        <v>2.78</v>
      </c>
      <c r="G20" s="224">
        <f t="shared" ref="G20:G22" si="2">D20+E20</f>
        <v>16.03</v>
      </c>
      <c r="H20" s="225">
        <f>G20*(1+'Start Here - Data Entry '!$G$13)</f>
        <v>16.03</v>
      </c>
      <c r="I20" s="225">
        <f>H20*(1+'Start Here - Data Entry '!$H$13)</f>
        <v>16.03</v>
      </c>
      <c r="J20" s="225">
        <f>I20*(1+'Start Here - Data Entry '!$I$13)</f>
        <v>16.03</v>
      </c>
      <c r="K20" s="225">
        <f>J20*(1+'Start Here - Data Entry '!$J$13)</f>
        <v>16.03</v>
      </c>
      <c r="L20" s="225">
        <f>K20*(1+'Start Here - Data Entry '!$K$13)</f>
        <v>16.03</v>
      </c>
      <c r="M20" s="211"/>
      <c r="N20" s="226">
        <v>0</v>
      </c>
      <c r="O20" s="407">
        <f t="shared" ref="O20:O22" si="3">ROUND(N20*$G20,0)</f>
        <v>0</v>
      </c>
      <c r="P20" s="227"/>
      <c r="Q20" s="226">
        <v>1025</v>
      </c>
      <c r="R20" s="407">
        <f t="shared" ref="R20:R22" si="4">ROUND(Q20*$H20,0)</f>
        <v>16431</v>
      </c>
      <c r="S20" s="227"/>
      <c r="T20" s="226">
        <v>1025</v>
      </c>
      <c r="U20" s="407">
        <f t="shared" ref="U20:U22" si="5">ROUND(T20*$I20,0)</f>
        <v>16431</v>
      </c>
      <c r="V20" s="227"/>
      <c r="W20" s="226">
        <v>1025</v>
      </c>
      <c r="X20" s="407">
        <f t="shared" ref="X20:X22" si="6">ROUND(W20*$J20,0)</f>
        <v>16431</v>
      </c>
      <c r="Y20" s="227"/>
      <c r="Z20" s="226">
        <v>1025</v>
      </c>
      <c r="AA20" s="407">
        <f t="shared" ref="AA20:AA22" si="7">ROUND(Z20*$K20,0)</f>
        <v>16431</v>
      </c>
      <c r="AB20" s="227"/>
      <c r="AC20" s="226">
        <v>1025</v>
      </c>
      <c r="AD20" s="407">
        <f t="shared" ref="AD20:AD22" si="8">ROUND(AC20*$L20,0)</f>
        <v>16431</v>
      </c>
    </row>
    <row r="21" spans="1:30" s="217" customFormat="1" ht="14.25" x14ac:dyDescent="0.2">
      <c r="A21" s="184"/>
      <c r="B21" s="211"/>
      <c r="C21" s="228" t="s">
        <v>209</v>
      </c>
      <c r="D21" s="229">
        <v>13.25</v>
      </c>
      <c r="E21" s="230">
        <f t="shared" si="0"/>
        <v>2.78</v>
      </c>
      <c r="F21" s="230">
        <f t="shared" si="1"/>
        <v>2.78</v>
      </c>
      <c r="G21" s="230">
        <f t="shared" si="2"/>
        <v>16.03</v>
      </c>
      <c r="H21" s="225">
        <f>G21*(1+'Start Here - Data Entry '!$G$13)</f>
        <v>16.03</v>
      </c>
      <c r="I21" s="225">
        <f>H21*(1+'Start Here - Data Entry '!$H$13)</f>
        <v>16.03</v>
      </c>
      <c r="J21" s="225">
        <f>I21*(1+'Start Here - Data Entry '!$I$13)</f>
        <v>16.03</v>
      </c>
      <c r="K21" s="225">
        <f>J21*(1+'Start Here - Data Entry '!$J$13)</f>
        <v>16.03</v>
      </c>
      <c r="L21" s="225">
        <f>K21*(1+'Start Here - Data Entry '!$K$13)</f>
        <v>16.03</v>
      </c>
      <c r="M21" s="211"/>
      <c r="N21" s="226">
        <v>0</v>
      </c>
      <c r="O21" s="407">
        <f t="shared" si="3"/>
        <v>0</v>
      </c>
      <c r="P21" s="227"/>
      <c r="Q21" s="226">
        <v>1025</v>
      </c>
      <c r="R21" s="407">
        <f t="shared" si="4"/>
        <v>16431</v>
      </c>
      <c r="S21" s="227"/>
      <c r="T21" s="226">
        <v>1025</v>
      </c>
      <c r="U21" s="407">
        <f t="shared" si="5"/>
        <v>16431</v>
      </c>
      <c r="V21" s="227"/>
      <c r="W21" s="226">
        <v>1025</v>
      </c>
      <c r="X21" s="407">
        <f t="shared" si="6"/>
        <v>16431</v>
      </c>
      <c r="Y21" s="227"/>
      <c r="Z21" s="226">
        <v>1025</v>
      </c>
      <c r="AA21" s="407">
        <f t="shared" si="7"/>
        <v>16431</v>
      </c>
      <c r="AB21" s="227"/>
      <c r="AC21" s="226">
        <v>1025</v>
      </c>
      <c r="AD21" s="407">
        <f t="shared" si="8"/>
        <v>16431</v>
      </c>
    </row>
    <row r="22" spans="1:30" s="217" customFormat="1" ht="15" thickBot="1" x14ac:dyDescent="0.25">
      <c r="A22" s="184"/>
      <c r="B22" s="211"/>
      <c r="C22" s="231" t="s">
        <v>209</v>
      </c>
      <c r="D22" s="229">
        <v>13.25</v>
      </c>
      <c r="E22" s="232">
        <f t="shared" si="0"/>
        <v>2.78</v>
      </c>
      <c r="F22" s="232">
        <f t="shared" si="1"/>
        <v>2.78</v>
      </c>
      <c r="G22" s="232">
        <f t="shared" si="2"/>
        <v>16.03</v>
      </c>
      <c r="H22" s="225">
        <f>G22*(1+'Start Here - Data Entry '!$G$13)</f>
        <v>16.03</v>
      </c>
      <c r="I22" s="225">
        <f>H22*(1+'Start Here - Data Entry '!$H$13)</f>
        <v>16.03</v>
      </c>
      <c r="J22" s="225">
        <f>I22*(1+'Start Here - Data Entry '!$I$13)</f>
        <v>16.03</v>
      </c>
      <c r="K22" s="225">
        <f>J22*(1+'Start Here - Data Entry '!$J$13)</f>
        <v>16.03</v>
      </c>
      <c r="L22" s="225">
        <f>K22*(1+'Start Here - Data Entry '!$K$13)</f>
        <v>16.03</v>
      </c>
      <c r="M22" s="211"/>
      <c r="N22" s="233">
        <v>0</v>
      </c>
      <c r="O22" s="408">
        <f t="shared" si="3"/>
        <v>0</v>
      </c>
      <c r="P22" s="227"/>
      <c r="Q22" s="226">
        <v>1025</v>
      </c>
      <c r="R22" s="408">
        <f t="shared" si="4"/>
        <v>16431</v>
      </c>
      <c r="S22" s="227"/>
      <c r="T22" s="226">
        <v>1025</v>
      </c>
      <c r="U22" s="408">
        <f t="shared" si="5"/>
        <v>16431</v>
      </c>
      <c r="V22" s="227"/>
      <c r="W22" s="226">
        <v>1025</v>
      </c>
      <c r="X22" s="408">
        <f t="shared" si="6"/>
        <v>16431</v>
      </c>
      <c r="Y22" s="227"/>
      <c r="Z22" s="226">
        <v>1025</v>
      </c>
      <c r="AA22" s="408">
        <f t="shared" si="7"/>
        <v>16431</v>
      </c>
      <c r="AB22" s="227"/>
      <c r="AC22" s="226">
        <v>1025</v>
      </c>
      <c r="AD22" s="408">
        <f t="shared" si="8"/>
        <v>16431</v>
      </c>
    </row>
    <row r="23" spans="1:30" s="217" customFormat="1" ht="13.5" thickBot="1" x14ac:dyDescent="0.25">
      <c r="A23" s="184"/>
      <c r="B23" s="211"/>
      <c r="C23" s="234" t="s">
        <v>210</v>
      </c>
      <c r="D23" s="387">
        <f>SUM(D8:D22)</f>
        <v>53</v>
      </c>
      <c r="E23" s="388">
        <f>SUM(E8:E22)</f>
        <v>11.12</v>
      </c>
      <c r="F23" s="389">
        <f>SUM(F8:F22)</f>
        <v>11.12</v>
      </c>
      <c r="G23" s="235"/>
      <c r="H23" s="236"/>
      <c r="I23" s="236"/>
      <c r="J23" s="236"/>
      <c r="K23" s="236"/>
      <c r="L23" s="236"/>
      <c r="M23" s="211"/>
      <c r="N23" s="385">
        <f>SUM(N19:N22)</f>
        <v>0</v>
      </c>
      <c r="O23" s="409">
        <f>SUM(O19:O22)</f>
        <v>0</v>
      </c>
      <c r="P23" s="227"/>
      <c r="Q23" s="385">
        <f>SUM(Q19:Q22)</f>
        <v>4100</v>
      </c>
      <c r="R23" s="409">
        <f t="shared" ref="R23" si="9">SUM(R19:R22)</f>
        <v>65724</v>
      </c>
      <c r="S23" s="227"/>
      <c r="T23" s="385">
        <f t="shared" ref="T23:U23" si="10">SUM(T19:T22)</f>
        <v>4100</v>
      </c>
      <c r="U23" s="409">
        <f t="shared" si="10"/>
        <v>65724</v>
      </c>
      <c r="V23" s="227"/>
      <c r="W23" s="385">
        <f t="shared" ref="W23:X23" si="11">SUM(W19:W22)</f>
        <v>4100</v>
      </c>
      <c r="X23" s="409">
        <f t="shared" si="11"/>
        <v>65724</v>
      </c>
      <c r="Y23" s="227"/>
      <c r="Z23" s="385">
        <f t="shared" ref="Z23:AA23" si="12">SUM(Z19:Z22)</f>
        <v>4100</v>
      </c>
      <c r="AA23" s="409">
        <f t="shared" si="12"/>
        <v>65724</v>
      </c>
      <c r="AB23" s="227"/>
      <c r="AC23" s="385">
        <f t="shared" ref="AC23:AD23" si="13">SUM(AC19:AC22)</f>
        <v>4100</v>
      </c>
      <c r="AD23" s="409">
        <f t="shared" si="13"/>
        <v>65724</v>
      </c>
    </row>
    <row r="24" spans="1:30" x14ac:dyDescent="0.2">
      <c r="A24" s="237"/>
      <c r="B24" s="238"/>
      <c r="C24" s="239"/>
      <c r="D24" s="238"/>
      <c r="E24" s="238"/>
      <c r="F24" s="238"/>
      <c r="M24" s="238"/>
      <c r="N24" s="240"/>
      <c r="O24" s="410"/>
      <c r="P24" s="238"/>
      <c r="Q24" s="240"/>
      <c r="R24" s="410"/>
      <c r="S24" s="238"/>
      <c r="T24" s="240"/>
      <c r="U24" s="410"/>
      <c r="V24" s="238"/>
      <c r="W24" s="240"/>
      <c r="X24" s="410"/>
      <c r="Y24" s="238"/>
      <c r="Z24" s="240"/>
      <c r="AA24" s="410"/>
      <c r="AB24" s="238"/>
      <c r="AC24" s="240"/>
      <c r="AD24" s="410"/>
    </row>
    <row r="25" spans="1:30" s="217" customFormat="1" x14ac:dyDescent="0.2">
      <c r="A25" s="184"/>
      <c r="B25" s="211"/>
      <c r="C25" s="241" t="s">
        <v>211</v>
      </c>
      <c r="D25" s="219"/>
      <c r="E25" s="219"/>
      <c r="F25" s="219"/>
      <c r="G25" s="242"/>
      <c r="H25" s="243"/>
      <c r="I25" s="243"/>
      <c r="J25" s="243"/>
      <c r="K25" s="243"/>
      <c r="L25" s="243"/>
      <c r="M25" s="211"/>
      <c r="N25" s="390"/>
      <c r="O25" s="406"/>
      <c r="P25" s="211"/>
      <c r="Q25" s="390"/>
      <c r="R25" s="406"/>
      <c r="S25" s="211"/>
      <c r="T25" s="390"/>
      <c r="U25" s="406"/>
      <c r="V25" s="211"/>
      <c r="W25" s="390"/>
      <c r="X25" s="406"/>
      <c r="Y25" s="211"/>
      <c r="Z25" s="390"/>
      <c r="AA25" s="406"/>
      <c r="AB25" s="211"/>
      <c r="AC25" s="390"/>
      <c r="AD25" s="406"/>
    </row>
    <row r="26" spans="1:30" s="217" customFormat="1" ht="14.25" x14ac:dyDescent="0.2">
      <c r="A26" s="244" t="s">
        <v>212</v>
      </c>
      <c r="B26" s="211"/>
      <c r="C26" s="245" t="s">
        <v>213</v>
      </c>
      <c r="D26" s="250">
        <v>50814</v>
      </c>
      <c r="E26" s="229">
        <v>14494</v>
      </c>
      <c r="F26" s="229">
        <v>19620</v>
      </c>
      <c r="G26" s="246">
        <f t="shared" ref="G26:G42" si="14">D26+E26</f>
        <v>65308</v>
      </c>
      <c r="H26" s="247">
        <f>G26*(1+'Start Here - Data Entry '!$G$13)</f>
        <v>65308</v>
      </c>
      <c r="I26" s="247">
        <f>H26*(1+'Start Here - Data Entry '!$H$13)</f>
        <v>65308</v>
      </c>
      <c r="J26" s="247">
        <f>I26*(1+'Start Here - Data Entry '!$I$13)</f>
        <v>65308</v>
      </c>
      <c r="K26" s="247">
        <f>J26*(1+'Start Here - Data Entry '!$J$13)</f>
        <v>65308</v>
      </c>
      <c r="L26" s="247">
        <f>K26*(1+'Start Here - Data Entry '!$K$13)</f>
        <v>65308</v>
      </c>
      <c r="M26" s="211"/>
      <c r="N26" s="226">
        <v>0</v>
      </c>
      <c r="O26" s="407">
        <f t="shared" ref="O26:O42" si="15">ROUND(N26*$G26,0)</f>
        <v>0</v>
      </c>
      <c r="P26" s="211"/>
      <c r="Q26" s="226">
        <v>2.5</v>
      </c>
      <c r="R26" s="407">
        <f t="shared" ref="R26:R42" si="16">ROUND(Q26*$H26,0)</f>
        <v>163270</v>
      </c>
      <c r="S26" s="211"/>
      <c r="T26" s="226">
        <v>3</v>
      </c>
      <c r="U26" s="407">
        <f t="shared" ref="U26:U42" si="17">ROUND(T26*$I26,0)</f>
        <v>195924</v>
      </c>
      <c r="V26" s="211"/>
      <c r="W26" s="226">
        <v>2.5</v>
      </c>
      <c r="X26" s="407">
        <f t="shared" ref="X26:X42" si="18">ROUND(W26*$J26,0)</f>
        <v>163270</v>
      </c>
      <c r="Y26" s="211"/>
      <c r="Z26" s="226">
        <v>2.5</v>
      </c>
      <c r="AA26" s="407">
        <f t="shared" ref="AA26:AA42" si="19">ROUND(Z26*$K26,0)</f>
        <v>163270</v>
      </c>
      <c r="AB26" s="211"/>
      <c r="AC26" s="226">
        <v>2.5</v>
      </c>
      <c r="AD26" s="407">
        <f t="shared" ref="AD26:AD42" si="20">ROUND(AC26*$L26,0)</f>
        <v>163270</v>
      </c>
    </row>
    <row r="27" spans="1:30" s="217" customFormat="1" ht="14.25" x14ac:dyDescent="0.2">
      <c r="A27" s="244" t="s">
        <v>214</v>
      </c>
      <c r="B27" s="211"/>
      <c r="C27" s="245" t="s">
        <v>215</v>
      </c>
      <c r="D27" s="250">
        <v>50814</v>
      </c>
      <c r="E27" s="229">
        <v>14494</v>
      </c>
      <c r="F27" s="229">
        <v>19620</v>
      </c>
      <c r="G27" s="246">
        <f t="shared" si="14"/>
        <v>65308</v>
      </c>
      <c r="H27" s="247">
        <f>G27*(1+'Start Here - Data Entry '!$G$13)</f>
        <v>65308</v>
      </c>
      <c r="I27" s="247">
        <f>H27*(1+'Start Here - Data Entry '!$H$13)</f>
        <v>65308</v>
      </c>
      <c r="J27" s="247">
        <f>I27*(1+'Start Here - Data Entry '!$I$13)</f>
        <v>65308</v>
      </c>
      <c r="K27" s="247">
        <f>J27*(1+'Start Here - Data Entry '!$J$13)</f>
        <v>65308</v>
      </c>
      <c r="L27" s="247">
        <f>K27*(1+'Start Here - Data Entry '!$K$13)</f>
        <v>65308</v>
      </c>
      <c r="M27" s="211"/>
      <c r="N27" s="226">
        <v>0</v>
      </c>
      <c r="O27" s="407">
        <f t="shared" si="15"/>
        <v>0</v>
      </c>
      <c r="P27" s="211"/>
      <c r="Q27" s="226">
        <v>22.5</v>
      </c>
      <c r="R27" s="407">
        <f t="shared" si="16"/>
        <v>1469430</v>
      </c>
      <c r="S27" s="211"/>
      <c r="T27" s="226">
        <v>23</v>
      </c>
      <c r="U27" s="407">
        <f t="shared" si="17"/>
        <v>1502084</v>
      </c>
      <c r="V27" s="211"/>
      <c r="W27" s="226">
        <v>24</v>
      </c>
      <c r="X27" s="407">
        <f t="shared" si="18"/>
        <v>1567392</v>
      </c>
      <c r="Y27" s="211"/>
      <c r="Z27" s="226">
        <v>24</v>
      </c>
      <c r="AA27" s="407">
        <f t="shared" si="19"/>
        <v>1567392</v>
      </c>
      <c r="AB27" s="211"/>
      <c r="AC27" s="226">
        <v>25</v>
      </c>
      <c r="AD27" s="407">
        <f t="shared" si="20"/>
        <v>1632700</v>
      </c>
    </row>
    <row r="28" spans="1:30" s="217" customFormat="1" ht="14.25" x14ac:dyDescent="0.2">
      <c r="A28" s="244" t="s">
        <v>214</v>
      </c>
      <c r="B28" s="211"/>
      <c r="C28" s="245" t="s">
        <v>216</v>
      </c>
      <c r="D28" s="250">
        <v>50814</v>
      </c>
      <c r="E28" s="229">
        <v>14494</v>
      </c>
      <c r="F28" s="229">
        <v>19620</v>
      </c>
      <c r="G28" s="246">
        <f t="shared" si="14"/>
        <v>65308</v>
      </c>
      <c r="H28" s="247">
        <f>G28*(1+'Start Here - Data Entry '!$G$13)</f>
        <v>65308</v>
      </c>
      <c r="I28" s="247">
        <f>H28*(1+'Start Here - Data Entry '!$H$13)</f>
        <v>65308</v>
      </c>
      <c r="J28" s="247">
        <f>I28*(1+'Start Here - Data Entry '!$I$13)</f>
        <v>65308</v>
      </c>
      <c r="K28" s="247">
        <f>J28*(1+'Start Here - Data Entry '!$J$13)</f>
        <v>65308</v>
      </c>
      <c r="L28" s="247">
        <f>K28*(1+'Start Here - Data Entry '!$K$13)</f>
        <v>65308</v>
      </c>
      <c r="M28" s="211"/>
      <c r="N28" s="226">
        <v>0</v>
      </c>
      <c r="O28" s="407">
        <f t="shared" si="15"/>
        <v>0</v>
      </c>
      <c r="P28" s="211"/>
      <c r="Q28" s="226">
        <v>0.5</v>
      </c>
      <c r="R28" s="407">
        <f t="shared" si="16"/>
        <v>32654</v>
      </c>
      <c r="S28" s="211"/>
      <c r="T28" s="226">
        <v>0.5</v>
      </c>
      <c r="U28" s="407">
        <f t="shared" si="17"/>
        <v>32654</v>
      </c>
      <c r="V28" s="211"/>
      <c r="W28" s="226">
        <v>0.5</v>
      </c>
      <c r="X28" s="407">
        <f t="shared" si="18"/>
        <v>32654</v>
      </c>
      <c r="Y28" s="211"/>
      <c r="Z28" s="226">
        <v>0.5</v>
      </c>
      <c r="AA28" s="407">
        <f t="shared" si="19"/>
        <v>32654</v>
      </c>
      <c r="AB28" s="211"/>
      <c r="AC28" s="226">
        <v>0.5</v>
      </c>
      <c r="AD28" s="407">
        <f t="shared" si="20"/>
        <v>32654</v>
      </c>
    </row>
    <row r="29" spans="1:30" s="217" customFormat="1" ht="14.25" x14ac:dyDescent="0.2">
      <c r="A29" s="244" t="s">
        <v>217</v>
      </c>
      <c r="B29" s="211"/>
      <c r="C29" s="245" t="s">
        <v>218</v>
      </c>
      <c r="D29" s="250">
        <v>50814</v>
      </c>
      <c r="E29" s="229">
        <v>14494</v>
      </c>
      <c r="F29" s="229">
        <v>19620</v>
      </c>
      <c r="G29" s="246">
        <f t="shared" si="14"/>
        <v>65308</v>
      </c>
      <c r="H29" s="247">
        <f>G29*(1+'Start Here - Data Entry '!$G$13)</f>
        <v>65308</v>
      </c>
      <c r="I29" s="247">
        <f>H29*(1+'Start Here - Data Entry '!$H$13)</f>
        <v>65308</v>
      </c>
      <c r="J29" s="247">
        <f>I29*(1+'Start Here - Data Entry '!$I$13)</f>
        <v>65308</v>
      </c>
      <c r="K29" s="247">
        <f>J29*(1+'Start Here - Data Entry '!$J$13)</f>
        <v>65308</v>
      </c>
      <c r="L29" s="247">
        <f>K29*(1+'Start Here - Data Entry '!$K$13)</f>
        <v>65308</v>
      </c>
      <c r="M29" s="211"/>
      <c r="N29" s="226">
        <v>0</v>
      </c>
      <c r="O29" s="407">
        <f t="shared" si="15"/>
        <v>0</v>
      </c>
      <c r="P29" s="211"/>
      <c r="Q29" s="226">
        <v>0</v>
      </c>
      <c r="R29" s="407">
        <f t="shared" si="16"/>
        <v>0</v>
      </c>
      <c r="S29" s="211"/>
      <c r="T29" s="226">
        <v>0</v>
      </c>
      <c r="U29" s="407">
        <f t="shared" si="17"/>
        <v>0</v>
      </c>
      <c r="V29" s="211"/>
      <c r="W29" s="226">
        <v>0</v>
      </c>
      <c r="X29" s="407">
        <f t="shared" si="18"/>
        <v>0</v>
      </c>
      <c r="Y29" s="211"/>
      <c r="Z29" s="226">
        <v>0</v>
      </c>
      <c r="AA29" s="407">
        <f t="shared" si="19"/>
        <v>0</v>
      </c>
      <c r="AB29" s="211"/>
      <c r="AC29" s="226">
        <v>0</v>
      </c>
      <c r="AD29" s="407">
        <f t="shared" si="20"/>
        <v>0</v>
      </c>
    </row>
    <row r="30" spans="1:30" s="217" customFormat="1" ht="14.25" x14ac:dyDescent="0.2">
      <c r="A30" s="244" t="s">
        <v>219</v>
      </c>
      <c r="B30" s="211"/>
      <c r="C30" s="245" t="s">
        <v>309</v>
      </c>
      <c r="D30" s="250">
        <v>50814</v>
      </c>
      <c r="E30" s="229">
        <v>14494</v>
      </c>
      <c r="F30" s="229">
        <v>19620</v>
      </c>
      <c r="G30" s="246">
        <f t="shared" si="14"/>
        <v>65308</v>
      </c>
      <c r="H30" s="247">
        <f>G30*(1+'Start Here - Data Entry '!$G$13)</f>
        <v>65308</v>
      </c>
      <c r="I30" s="247">
        <f>H30*(1+'Start Here - Data Entry '!$H$13)</f>
        <v>65308</v>
      </c>
      <c r="J30" s="247">
        <f>I30*(1+'Start Here - Data Entry '!$I$13)</f>
        <v>65308</v>
      </c>
      <c r="K30" s="247">
        <f>J30*(1+'Start Here - Data Entry '!$J$13)</f>
        <v>65308</v>
      </c>
      <c r="L30" s="247">
        <f>K30*(1+'Start Here - Data Entry '!$K$13)</f>
        <v>65308</v>
      </c>
      <c r="M30" s="211"/>
      <c r="N30" s="226">
        <v>0</v>
      </c>
      <c r="O30" s="407">
        <f t="shared" si="15"/>
        <v>0</v>
      </c>
      <c r="P30" s="211"/>
      <c r="Q30" s="539">
        <f>'Calculations - HIDE'!$K$174</f>
        <v>3</v>
      </c>
      <c r="R30" s="407">
        <f t="shared" si="16"/>
        <v>195924</v>
      </c>
      <c r="S30" s="211"/>
      <c r="T30" s="539">
        <f>'Calculations - HIDE'!$Q$174</f>
        <v>3</v>
      </c>
      <c r="U30" s="407">
        <f t="shared" si="17"/>
        <v>195924</v>
      </c>
      <c r="V30" s="211"/>
      <c r="W30" s="539">
        <f>'Calculations - HIDE'!$W$174</f>
        <v>3</v>
      </c>
      <c r="X30" s="407">
        <f t="shared" si="18"/>
        <v>195924</v>
      </c>
      <c r="Y30" s="211"/>
      <c r="Z30" s="539">
        <f>'Calculations - HIDE'!$AC$174</f>
        <v>3</v>
      </c>
      <c r="AA30" s="407">
        <f t="shared" si="19"/>
        <v>195924</v>
      </c>
      <c r="AB30" s="211"/>
      <c r="AC30" s="539">
        <f>'Calculations - HIDE'!$AI$174</f>
        <v>3</v>
      </c>
      <c r="AD30" s="407">
        <f t="shared" si="20"/>
        <v>195924</v>
      </c>
    </row>
    <row r="31" spans="1:30" s="217" customFormat="1" ht="14.25" x14ac:dyDescent="0.2">
      <c r="A31" s="244" t="s">
        <v>214</v>
      </c>
      <c r="B31" s="211"/>
      <c r="C31" s="245" t="s">
        <v>220</v>
      </c>
      <c r="D31" s="250">
        <v>50814</v>
      </c>
      <c r="E31" s="229">
        <v>14494</v>
      </c>
      <c r="F31" s="229">
        <v>19620</v>
      </c>
      <c r="G31" s="246">
        <f t="shared" si="14"/>
        <v>65308</v>
      </c>
      <c r="H31" s="247">
        <f>G31*(1+'Start Here - Data Entry '!$G$13)</f>
        <v>65308</v>
      </c>
      <c r="I31" s="247">
        <f>H31*(1+'Start Here - Data Entry '!$H$13)</f>
        <v>65308</v>
      </c>
      <c r="J31" s="247">
        <f>I31*(1+'Start Here - Data Entry '!$I$13)</f>
        <v>65308</v>
      </c>
      <c r="K31" s="247">
        <f>J31*(1+'Start Here - Data Entry '!$J$13)</f>
        <v>65308</v>
      </c>
      <c r="L31" s="247">
        <f>K31*(1+'Start Here - Data Entry '!$K$13)</f>
        <v>65308</v>
      </c>
      <c r="M31" s="211"/>
      <c r="N31" s="226">
        <v>0</v>
      </c>
      <c r="O31" s="407">
        <f t="shared" si="15"/>
        <v>0</v>
      </c>
      <c r="P31" s="211"/>
      <c r="Q31" s="226">
        <v>1</v>
      </c>
      <c r="R31" s="407">
        <f t="shared" si="16"/>
        <v>65308</v>
      </c>
      <c r="S31" s="211"/>
      <c r="T31" s="226">
        <v>2</v>
      </c>
      <c r="U31" s="407">
        <f t="shared" si="17"/>
        <v>130616</v>
      </c>
      <c r="V31" s="211"/>
      <c r="W31" s="226">
        <v>2</v>
      </c>
      <c r="X31" s="407">
        <f t="shared" si="18"/>
        <v>130616</v>
      </c>
      <c r="Y31" s="211"/>
      <c r="Z31" s="226">
        <v>2</v>
      </c>
      <c r="AA31" s="407">
        <f t="shared" si="19"/>
        <v>130616</v>
      </c>
      <c r="AB31" s="211"/>
      <c r="AC31" s="226">
        <v>2</v>
      </c>
      <c r="AD31" s="407">
        <f t="shared" si="20"/>
        <v>130616</v>
      </c>
    </row>
    <row r="32" spans="1:30" s="217" customFormat="1" ht="14.25" x14ac:dyDescent="0.2">
      <c r="A32" s="244" t="s">
        <v>214</v>
      </c>
      <c r="B32" s="211"/>
      <c r="C32" s="222" t="s">
        <v>221</v>
      </c>
      <c r="D32" s="250">
        <v>50814</v>
      </c>
      <c r="E32" s="229">
        <v>14494</v>
      </c>
      <c r="F32" s="229">
        <v>19620</v>
      </c>
      <c r="G32" s="246">
        <f t="shared" si="14"/>
        <v>65308</v>
      </c>
      <c r="H32" s="247">
        <f>G32*(1+'Start Here - Data Entry '!$G$13)</f>
        <v>65308</v>
      </c>
      <c r="I32" s="247">
        <f>H32*(1+'Start Here - Data Entry '!$H$13)</f>
        <v>65308</v>
      </c>
      <c r="J32" s="247">
        <f>I32*(1+'Start Here - Data Entry '!$I$13)</f>
        <v>65308</v>
      </c>
      <c r="K32" s="247">
        <f>J32*(1+'Start Here - Data Entry '!$J$13)</f>
        <v>65308</v>
      </c>
      <c r="L32" s="247">
        <f>K32*(1+'Start Here - Data Entry '!$K$13)</f>
        <v>65308</v>
      </c>
      <c r="M32" s="211"/>
      <c r="N32" s="530">
        <v>0</v>
      </c>
      <c r="O32" s="407">
        <f t="shared" si="15"/>
        <v>0</v>
      </c>
      <c r="P32" s="211"/>
      <c r="Q32" s="539">
        <f>Q12</f>
        <v>2</v>
      </c>
      <c r="R32" s="407">
        <f t="shared" si="16"/>
        <v>130616</v>
      </c>
      <c r="S32" s="211"/>
      <c r="T32" s="539">
        <f>T12</f>
        <v>2</v>
      </c>
      <c r="U32" s="407">
        <f t="shared" si="17"/>
        <v>130616</v>
      </c>
      <c r="V32" s="211"/>
      <c r="W32" s="539">
        <f>W12</f>
        <v>2</v>
      </c>
      <c r="X32" s="407">
        <f t="shared" si="18"/>
        <v>130616</v>
      </c>
      <c r="Y32" s="211"/>
      <c r="Z32" s="539">
        <f>Z12</f>
        <v>2.5</v>
      </c>
      <c r="AA32" s="407">
        <f t="shared" si="19"/>
        <v>163270</v>
      </c>
      <c r="AB32" s="211"/>
      <c r="AC32" s="539">
        <f>AC12</f>
        <v>2.5</v>
      </c>
      <c r="AD32" s="407">
        <f t="shared" si="20"/>
        <v>163270</v>
      </c>
    </row>
    <row r="33" spans="1:31" s="217" customFormat="1" ht="14.25" x14ac:dyDescent="0.2">
      <c r="A33" s="244" t="s">
        <v>222</v>
      </c>
      <c r="B33" s="211"/>
      <c r="C33" s="222" t="s">
        <v>223</v>
      </c>
      <c r="D33" s="250">
        <v>50814</v>
      </c>
      <c r="E33" s="229">
        <v>14494</v>
      </c>
      <c r="F33" s="229">
        <v>19620</v>
      </c>
      <c r="G33" s="246">
        <f t="shared" si="14"/>
        <v>65308</v>
      </c>
      <c r="H33" s="247">
        <f>G33*(1+'Start Here - Data Entry '!$G$13)</f>
        <v>65308</v>
      </c>
      <c r="I33" s="247">
        <f>H33*(1+'Start Here - Data Entry '!$H$13)</f>
        <v>65308</v>
      </c>
      <c r="J33" s="247">
        <f>I33*(1+'Start Here - Data Entry '!$I$13)</f>
        <v>65308</v>
      </c>
      <c r="K33" s="247">
        <f>J33*(1+'Start Here - Data Entry '!$J$13)</f>
        <v>65308</v>
      </c>
      <c r="L33" s="247">
        <f>K33*(1+'Start Here - Data Entry '!$K$13)</f>
        <v>65308</v>
      </c>
      <c r="M33" s="211"/>
      <c r="N33" s="226">
        <v>0</v>
      </c>
      <c r="O33" s="407">
        <f t="shared" si="15"/>
        <v>0</v>
      </c>
      <c r="P33" s="211"/>
      <c r="Q33" s="226">
        <v>0</v>
      </c>
      <c r="R33" s="407">
        <f t="shared" si="16"/>
        <v>0</v>
      </c>
      <c r="S33" s="211"/>
      <c r="T33" s="226">
        <v>0</v>
      </c>
      <c r="U33" s="407">
        <f t="shared" si="17"/>
        <v>0</v>
      </c>
      <c r="V33" s="211"/>
      <c r="W33" s="226">
        <v>0</v>
      </c>
      <c r="X33" s="407">
        <f t="shared" si="18"/>
        <v>0</v>
      </c>
      <c r="Y33" s="211"/>
      <c r="Z33" s="226">
        <v>0</v>
      </c>
      <c r="AA33" s="407">
        <f t="shared" si="19"/>
        <v>0</v>
      </c>
      <c r="AB33" s="211"/>
      <c r="AC33" s="226">
        <v>0</v>
      </c>
      <c r="AD33" s="407">
        <f t="shared" si="20"/>
        <v>0</v>
      </c>
    </row>
    <row r="34" spans="1:31" s="217" customFormat="1" ht="14.25" x14ac:dyDescent="0.2">
      <c r="A34" s="244" t="s">
        <v>224</v>
      </c>
      <c r="B34" s="211"/>
      <c r="C34" s="222" t="s">
        <v>225</v>
      </c>
      <c r="D34" s="250">
        <v>38704</v>
      </c>
      <c r="E34" s="229">
        <v>11121</v>
      </c>
      <c r="F34" s="229">
        <v>19620</v>
      </c>
      <c r="G34" s="246">
        <f t="shared" si="14"/>
        <v>49825</v>
      </c>
      <c r="H34" s="247">
        <f>G34*(1+'Start Here - Data Entry '!$G$13)</f>
        <v>49825</v>
      </c>
      <c r="I34" s="247">
        <f>H34*(1+'Start Here - Data Entry '!$H$13)</f>
        <v>49825</v>
      </c>
      <c r="J34" s="247">
        <f>I34*(1+'Start Here - Data Entry '!$I$13)</f>
        <v>49825</v>
      </c>
      <c r="K34" s="247">
        <f>J34*(1+'Start Here - Data Entry '!$J$13)</f>
        <v>49825</v>
      </c>
      <c r="L34" s="247">
        <f>K34*(1+'Start Here - Data Entry '!$K$13)</f>
        <v>49825</v>
      </c>
      <c r="M34" s="211"/>
      <c r="N34" s="226">
        <v>0</v>
      </c>
      <c r="O34" s="407">
        <f t="shared" si="15"/>
        <v>0</v>
      </c>
      <c r="P34" s="211"/>
      <c r="Q34" s="226">
        <v>1</v>
      </c>
      <c r="R34" s="407">
        <f t="shared" si="16"/>
        <v>49825</v>
      </c>
      <c r="S34" s="211"/>
      <c r="T34" s="226">
        <v>1</v>
      </c>
      <c r="U34" s="407">
        <f t="shared" si="17"/>
        <v>49825</v>
      </c>
      <c r="V34" s="211"/>
      <c r="W34" s="226">
        <v>1</v>
      </c>
      <c r="X34" s="407">
        <f t="shared" si="18"/>
        <v>49825</v>
      </c>
      <c r="Y34" s="211"/>
      <c r="Z34" s="226">
        <v>1</v>
      </c>
      <c r="AA34" s="407">
        <f t="shared" si="19"/>
        <v>49825</v>
      </c>
      <c r="AB34" s="211"/>
      <c r="AC34" s="226">
        <v>1</v>
      </c>
      <c r="AD34" s="407">
        <f t="shared" si="20"/>
        <v>49825</v>
      </c>
    </row>
    <row r="35" spans="1:31" s="217" customFormat="1" ht="14.25" x14ac:dyDescent="0.2">
      <c r="A35" s="244" t="s">
        <v>226</v>
      </c>
      <c r="B35" s="211"/>
      <c r="C35" s="245" t="s">
        <v>227</v>
      </c>
      <c r="D35" s="250">
        <v>50814</v>
      </c>
      <c r="E35" s="229">
        <v>14494</v>
      </c>
      <c r="F35" s="229">
        <v>19620</v>
      </c>
      <c r="G35" s="246">
        <f t="shared" si="14"/>
        <v>65308</v>
      </c>
      <c r="H35" s="247">
        <f>G35*(1+'Start Here - Data Entry '!$G$13)</f>
        <v>65308</v>
      </c>
      <c r="I35" s="247">
        <f>H35*(1+'Start Here - Data Entry '!$H$13)</f>
        <v>65308</v>
      </c>
      <c r="J35" s="247">
        <f>I35*(1+'Start Here - Data Entry '!$I$13)</f>
        <v>65308</v>
      </c>
      <c r="K35" s="247">
        <f>J35*(1+'Start Here - Data Entry '!$J$13)</f>
        <v>65308</v>
      </c>
      <c r="L35" s="247">
        <f>K35*(1+'Start Here - Data Entry '!$K$13)</f>
        <v>65308</v>
      </c>
      <c r="M35" s="211"/>
      <c r="N35" s="226">
        <v>0</v>
      </c>
      <c r="O35" s="407">
        <f t="shared" si="15"/>
        <v>0</v>
      </c>
      <c r="P35" s="211"/>
      <c r="Q35" s="226">
        <v>1</v>
      </c>
      <c r="R35" s="407">
        <f t="shared" si="16"/>
        <v>65308</v>
      </c>
      <c r="S35" s="211"/>
      <c r="T35" s="226">
        <v>1</v>
      </c>
      <c r="U35" s="407">
        <f t="shared" si="17"/>
        <v>65308</v>
      </c>
      <c r="V35" s="211"/>
      <c r="W35" s="226">
        <v>1</v>
      </c>
      <c r="X35" s="407">
        <f t="shared" si="18"/>
        <v>65308</v>
      </c>
      <c r="Y35" s="211"/>
      <c r="Z35" s="226">
        <v>1</v>
      </c>
      <c r="AA35" s="407">
        <f t="shared" si="19"/>
        <v>65308</v>
      </c>
      <c r="AB35" s="211"/>
      <c r="AC35" s="226">
        <v>1</v>
      </c>
      <c r="AD35" s="407">
        <f t="shared" si="20"/>
        <v>65308</v>
      </c>
    </row>
    <row r="36" spans="1:31" s="217" customFormat="1" ht="14.25" x14ac:dyDescent="0.2">
      <c r="A36" s="244" t="s">
        <v>228</v>
      </c>
      <c r="B36" s="211"/>
      <c r="C36" s="245" t="s">
        <v>229</v>
      </c>
      <c r="D36" s="250">
        <v>50814</v>
      </c>
      <c r="E36" s="229">
        <v>14494</v>
      </c>
      <c r="F36" s="229">
        <v>19620</v>
      </c>
      <c r="G36" s="246">
        <f t="shared" si="14"/>
        <v>65308</v>
      </c>
      <c r="H36" s="247">
        <f>G36*(1+'Start Here - Data Entry '!$G$13)</f>
        <v>65308</v>
      </c>
      <c r="I36" s="247">
        <f>H36*(1+'Start Here - Data Entry '!$H$13)</f>
        <v>65308</v>
      </c>
      <c r="J36" s="247">
        <f>I36*(1+'Start Here - Data Entry '!$I$13)</f>
        <v>65308</v>
      </c>
      <c r="K36" s="247">
        <f>J36*(1+'Start Here - Data Entry '!$J$13)</f>
        <v>65308</v>
      </c>
      <c r="L36" s="247">
        <f>K36*(1+'Start Here - Data Entry '!$K$13)</f>
        <v>65308</v>
      </c>
      <c r="M36" s="211"/>
      <c r="N36" s="226">
        <v>0</v>
      </c>
      <c r="O36" s="407">
        <f t="shared" si="15"/>
        <v>0</v>
      </c>
      <c r="P36" s="211"/>
      <c r="Q36" s="226">
        <v>0</v>
      </c>
      <c r="R36" s="407">
        <f t="shared" si="16"/>
        <v>0</v>
      </c>
      <c r="S36" s="211"/>
      <c r="T36" s="226">
        <v>0</v>
      </c>
      <c r="U36" s="407">
        <f t="shared" si="17"/>
        <v>0</v>
      </c>
      <c r="V36" s="211"/>
      <c r="W36" s="226">
        <v>0</v>
      </c>
      <c r="X36" s="407">
        <f t="shared" si="18"/>
        <v>0</v>
      </c>
      <c r="Y36" s="211"/>
      <c r="Z36" s="226">
        <v>0</v>
      </c>
      <c r="AA36" s="407">
        <f t="shared" si="19"/>
        <v>0</v>
      </c>
      <c r="AB36" s="211"/>
      <c r="AC36" s="226">
        <v>0</v>
      </c>
      <c r="AD36" s="407">
        <f t="shared" si="20"/>
        <v>0</v>
      </c>
    </row>
    <row r="37" spans="1:31" s="217" customFormat="1" ht="14.25" x14ac:dyDescent="0.2">
      <c r="A37" s="244" t="s">
        <v>230</v>
      </c>
      <c r="B37" s="211"/>
      <c r="C37" s="222" t="s">
        <v>231</v>
      </c>
      <c r="D37" s="250">
        <v>58726</v>
      </c>
      <c r="E37" s="229">
        <v>15974</v>
      </c>
      <c r="F37" s="229">
        <v>19620</v>
      </c>
      <c r="G37" s="246">
        <f t="shared" si="14"/>
        <v>74700</v>
      </c>
      <c r="H37" s="247">
        <f>G37*(1+'Start Here - Data Entry '!$G$13)</f>
        <v>74700</v>
      </c>
      <c r="I37" s="247">
        <f>H37*(1+'Start Here - Data Entry '!$H$13)</f>
        <v>74700</v>
      </c>
      <c r="J37" s="247">
        <f>I37*(1+'Start Here - Data Entry '!$I$13)</f>
        <v>74700</v>
      </c>
      <c r="K37" s="247">
        <f>J37*(1+'Start Here - Data Entry '!$J$13)</f>
        <v>74700</v>
      </c>
      <c r="L37" s="247">
        <f>K37*(1+'Start Here - Data Entry '!$K$13)</f>
        <v>74700</v>
      </c>
      <c r="M37" s="211"/>
      <c r="N37" s="226">
        <v>0</v>
      </c>
      <c r="O37" s="407">
        <f t="shared" si="15"/>
        <v>0</v>
      </c>
      <c r="P37" s="211"/>
      <c r="Q37" s="539">
        <v>1</v>
      </c>
      <c r="R37" s="407">
        <f t="shared" si="16"/>
        <v>74700</v>
      </c>
      <c r="S37" s="211"/>
      <c r="T37" s="539">
        <v>1</v>
      </c>
      <c r="U37" s="407">
        <f t="shared" si="17"/>
        <v>74700</v>
      </c>
      <c r="V37" s="211"/>
      <c r="W37" s="539">
        <v>1</v>
      </c>
      <c r="X37" s="407">
        <f t="shared" si="18"/>
        <v>74700</v>
      </c>
      <c r="Y37" s="211"/>
      <c r="Z37" s="539">
        <v>1</v>
      </c>
      <c r="AA37" s="407">
        <f t="shared" si="19"/>
        <v>74700</v>
      </c>
      <c r="AB37" s="211"/>
      <c r="AC37" s="539">
        <v>1</v>
      </c>
      <c r="AD37" s="407">
        <f t="shared" si="20"/>
        <v>74700</v>
      </c>
    </row>
    <row r="38" spans="1:31" s="217" customFormat="1" ht="14.25" x14ac:dyDescent="0.2">
      <c r="A38" s="244" t="s">
        <v>232</v>
      </c>
      <c r="B38" s="211"/>
      <c r="C38" s="222" t="s">
        <v>233</v>
      </c>
      <c r="D38" s="250">
        <v>52914</v>
      </c>
      <c r="E38" s="229">
        <v>14886</v>
      </c>
      <c r="F38" s="229">
        <v>19620</v>
      </c>
      <c r="G38" s="246">
        <f t="shared" si="14"/>
        <v>67800</v>
      </c>
      <c r="H38" s="247">
        <f>G38*(1+'Start Here - Data Entry '!$G$13)</f>
        <v>67800</v>
      </c>
      <c r="I38" s="247">
        <f>H38*(1+'Start Here - Data Entry '!$H$13)</f>
        <v>67800</v>
      </c>
      <c r="J38" s="247">
        <f>I38*(1+'Start Here - Data Entry '!$I$13)</f>
        <v>67800</v>
      </c>
      <c r="K38" s="247">
        <f>J38*(1+'Start Here - Data Entry '!$J$13)</f>
        <v>67800</v>
      </c>
      <c r="L38" s="247">
        <f>K38*(1+'Start Here - Data Entry '!$K$13)</f>
        <v>67800</v>
      </c>
      <c r="M38" s="211"/>
      <c r="N38" s="226">
        <v>0</v>
      </c>
      <c r="O38" s="407">
        <f t="shared" si="15"/>
        <v>0</v>
      </c>
      <c r="P38" s="211"/>
      <c r="Q38" s="539">
        <f>'Calculations - HIDE'!$K$196</f>
        <v>0.4</v>
      </c>
      <c r="R38" s="407">
        <f t="shared" si="16"/>
        <v>27120</v>
      </c>
      <c r="S38" s="211"/>
      <c r="T38" s="539">
        <f>'Calculations - HIDE'!$Q$196</f>
        <v>0.4</v>
      </c>
      <c r="U38" s="407">
        <f t="shared" si="17"/>
        <v>27120</v>
      </c>
      <c r="V38" s="211"/>
      <c r="W38" s="539">
        <f>'Calculations - HIDE'!$W$196</f>
        <v>0.4</v>
      </c>
      <c r="X38" s="407">
        <f t="shared" si="18"/>
        <v>27120</v>
      </c>
      <c r="Y38" s="211"/>
      <c r="Z38" s="539">
        <f>'Calculations - HIDE'!$AC$196</f>
        <v>0.4</v>
      </c>
      <c r="AA38" s="407">
        <f t="shared" si="19"/>
        <v>27120</v>
      </c>
      <c r="AB38" s="211"/>
      <c r="AC38" s="539">
        <f>'Calculations - HIDE'!$AI$196</f>
        <v>0.4</v>
      </c>
      <c r="AD38" s="407">
        <f t="shared" si="20"/>
        <v>27120</v>
      </c>
    </row>
    <row r="39" spans="1:31" s="217" customFormat="1" ht="14.25" x14ac:dyDescent="0.2">
      <c r="A39" s="244" t="s">
        <v>234</v>
      </c>
      <c r="B39" s="211"/>
      <c r="C39" s="222" t="s">
        <v>235</v>
      </c>
      <c r="D39" s="250">
        <v>50814</v>
      </c>
      <c r="E39" s="229">
        <v>14494</v>
      </c>
      <c r="F39" s="229">
        <v>19620</v>
      </c>
      <c r="G39" s="246">
        <f t="shared" si="14"/>
        <v>65308</v>
      </c>
      <c r="H39" s="247">
        <f>G39*(1+'Start Here - Data Entry '!$G$13)</f>
        <v>65308</v>
      </c>
      <c r="I39" s="247">
        <f>H39*(1+'Start Here - Data Entry '!$H$13)</f>
        <v>65308</v>
      </c>
      <c r="J39" s="247">
        <f>I39*(1+'Start Here - Data Entry '!$I$13)</f>
        <v>65308</v>
      </c>
      <c r="K39" s="247">
        <f>J39*(1+'Start Here - Data Entry '!$J$13)</f>
        <v>65308</v>
      </c>
      <c r="L39" s="247">
        <f>K39*(1+'Start Here - Data Entry '!$K$13)</f>
        <v>65308</v>
      </c>
      <c r="M39" s="211"/>
      <c r="N39" s="226">
        <v>0</v>
      </c>
      <c r="O39" s="407">
        <f t="shared" si="15"/>
        <v>0</v>
      </c>
      <c r="P39" s="211"/>
      <c r="Q39" s="226">
        <v>1</v>
      </c>
      <c r="R39" s="407">
        <f t="shared" si="16"/>
        <v>65308</v>
      </c>
      <c r="S39" s="211"/>
      <c r="T39" s="226">
        <v>1</v>
      </c>
      <c r="U39" s="407">
        <f t="shared" si="17"/>
        <v>65308</v>
      </c>
      <c r="V39" s="211"/>
      <c r="W39" s="226">
        <v>1</v>
      </c>
      <c r="X39" s="407">
        <f t="shared" si="18"/>
        <v>65308</v>
      </c>
      <c r="Y39" s="211"/>
      <c r="Z39" s="226">
        <v>1</v>
      </c>
      <c r="AA39" s="407">
        <f t="shared" si="19"/>
        <v>65308</v>
      </c>
      <c r="AB39" s="211"/>
      <c r="AC39" s="226">
        <v>1</v>
      </c>
      <c r="AD39" s="407">
        <f t="shared" si="20"/>
        <v>65308</v>
      </c>
    </row>
    <row r="40" spans="1:31" s="217" customFormat="1" ht="14.25" x14ac:dyDescent="0.2">
      <c r="A40" s="244" t="s">
        <v>234</v>
      </c>
      <c r="B40" s="211"/>
      <c r="C40" s="245" t="s">
        <v>236</v>
      </c>
      <c r="D40" s="250">
        <v>50814</v>
      </c>
      <c r="E40" s="229">
        <v>14494</v>
      </c>
      <c r="F40" s="229">
        <v>19620</v>
      </c>
      <c r="G40" s="246">
        <f t="shared" si="14"/>
        <v>65308</v>
      </c>
      <c r="H40" s="247">
        <f>G40*(1+'Start Here - Data Entry '!$G$13)</f>
        <v>65308</v>
      </c>
      <c r="I40" s="247">
        <f>H40*(1+'Start Here - Data Entry '!$H$13)</f>
        <v>65308</v>
      </c>
      <c r="J40" s="247">
        <f>I40*(1+'Start Here - Data Entry '!$I$13)</f>
        <v>65308</v>
      </c>
      <c r="K40" s="247">
        <f>J40*(1+'Start Here - Data Entry '!$J$13)</f>
        <v>65308</v>
      </c>
      <c r="L40" s="247">
        <f>K40*(1+'Start Here - Data Entry '!$K$13)</f>
        <v>65308</v>
      </c>
      <c r="M40" s="211"/>
      <c r="N40" s="226">
        <v>0</v>
      </c>
      <c r="O40" s="407">
        <f t="shared" si="15"/>
        <v>0</v>
      </c>
      <c r="P40" s="211"/>
      <c r="Q40" s="226">
        <v>1</v>
      </c>
      <c r="R40" s="407">
        <f t="shared" si="16"/>
        <v>65308</v>
      </c>
      <c r="S40" s="211"/>
      <c r="T40" s="226">
        <v>1</v>
      </c>
      <c r="U40" s="407">
        <f t="shared" si="17"/>
        <v>65308</v>
      </c>
      <c r="V40" s="211"/>
      <c r="W40" s="226">
        <v>0</v>
      </c>
      <c r="X40" s="407">
        <f t="shared" si="18"/>
        <v>0</v>
      </c>
      <c r="Y40" s="211"/>
      <c r="Z40" s="226">
        <v>1</v>
      </c>
      <c r="AA40" s="407">
        <f t="shared" si="19"/>
        <v>65308</v>
      </c>
      <c r="AB40" s="211"/>
      <c r="AC40" s="226">
        <v>1</v>
      </c>
      <c r="AD40" s="407">
        <f t="shared" si="20"/>
        <v>65308</v>
      </c>
    </row>
    <row r="41" spans="1:31" s="217" customFormat="1" ht="14.25" x14ac:dyDescent="0.2">
      <c r="A41" s="244" t="s">
        <v>237</v>
      </c>
      <c r="B41" s="211"/>
      <c r="C41" s="245" t="s">
        <v>238</v>
      </c>
      <c r="D41" s="250">
        <v>58622</v>
      </c>
      <c r="E41" s="229">
        <v>15955</v>
      </c>
      <c r="F41" s="229">
        <v>19620</v>
      </c>
      <c r="G41" s="246">
        <f t="shared" si="14"/>
        <v>74577</v>
      </c>
      <c r="H41" s="247">
        <f>G41*(1+'Start Here - Data Entry '!$G$13)</f>
        <v>74577</v>
      </c>
      <c r="I41" s="247">
        <f>H41*(1+'Start Here - Data Entry '!$H$13)</f>
        <v>74577</v>
      </c>
      <c r="J41" s="247">
        <f>I41*(1+'Start Here - Data Entry '!$I$13)</f>
        <v>74577</v>
      </c>
      <c r="K41" s="247">
        <f>J41*(1+'Start Here - Data Entry '!$J$13)</f>
        <v>74577</v>
      </c>
      <c r="L41" s="247">
        <f>K41*(1+'Start Here - Data Entry '!$K$13)</f>
        <v>74577</v>
      </c>
      <c r="M41" s="211"/>
      <c r="N41" s="226">
        <v>0</v>
      </c>
      <c r="O41" s="407">
        <f t="shared" si="15"/>
        <v>0</v>
      </c>
      <c r="P41" s="211"/>
      <c r="Q41" s="226">
        <v>1</v>
      </c>
      <c r="R41" s="407">
        <f t="shared" si="16"/>
        <v>74577</v>
      </c>
      <c r="S41" s="211"/>
      <c r="T41" s="226">
        <v>1</v>
      </c>
      <c r="U41" s="407">
        <f t="shared" si="17"/>
        <v>74577</v>
      </c>
      <c r="V41" s="211"/>
      <c r="W41" s="226">
        <v>1</v>
      </c>
      <c r="X41" s="407">
        <f t="shared" si="18"/>
        <v>74577</v>
      </c>
      <c r="Y41" s="211"/>
      <c r="Z41" s="226">
        <v>1</v>
      </c>
      <c r="AA41" s="407">
        <f t="shared" si="19"/>
        <v>74577</v>
      </c>
      <c r="AB41" s="211"/>
      <c r="AC41" s="226">
        <v>1</v>
      </c>
      <c r="AD41" s="407">
        <f t="shared" si="20"/>
        <v>74577</v>
      </c>
    </row>
    <row r="42" spans="1:31" s="217" customFormat="1" ht="15" thickBot="1" x14ac:dyDescent="0.25">
      <c r="A42" s="244" t="s">
        <v>239</v>
      </c>
      <c r="B42" s="211"/>
      <c r="C42" s="249" t="s">
        <v>240</v>
      </c>
      <c r="D42" s="250">
        <v>65137</v>
      </c>
      <c r="E42" s="229">
        <v>17175</v>
      </c>
      <c r="F42" s="229">
        <v>19620</v>
      </c>
      <c r="G42" s="246">
        <f t="shared" si="14"/>
        <v>82312</v>
      </c>
      <c r="H42" s="252">
        <f>G42*(1+'Start Here - Data Entry '!$G$13)</f>
        <v>82312</v>
      </c>
      <c r="I42" s="252">
        <f>H42*(1+'Start Here - Data Entry '!$H$13)</f>
        <v>82312</v>
      </c>
      <c r="J42" s="252">
        <f>I42*(1+'Start Here - Data Entry '!$I$13)</f>
        <v>82312</v>
      </c>
      <c r="K42" s="252">
        <f>J42*(1+'Start Here - Data Entry '!$J$13)</f>
        <v>82312</v>
      </c>
      <c r="L42" s="252">
        <f>K42*(1+'Start Here - Data Entry '!$K$13)</f>
        <v>82312</v>
      </c>
      <c r="M42" s="211"/>
      <c r="N42" s="226">
        <v>0</v>
      </c>
      <c r="O42" s="407">
        <f t="shared" si="15"/>
        <v>0</v>
      </c>
      <c r="P42" s="211"/>
      <c r="Q42" s="226">
        <v>-2</v>
      </c>
      <c r="R42" s="407">
        <f t="shared" si="16"/>
        <v>-164624</v>
      </c>
      <c r="S42" s="211"/>
      <c r="T42" s="226">
        <v>-2</v>
      </c>
      <c r="U42" s="407">
        <f t="shared" si="17"/>
        <v>-164624</v>
      </c>
      <c r="V42" s="211"/>
      <c r="W42" s="226">
        <v>-2</v>
      </c>
      <c r="X42" s="407">
        <f t="shared" si="18"/>
        <v>-164624</v>
      </c>
      <c r="Y42" s="211"/>
      <c r="Z42" s="226">
        <v>-2</v>
      </c>
      <c r="AA42" s="407">
        <f t="shared" si="19"/>
        <v>-164624</v>
      </c>
      <c r="AB42" s="211"/>
      <c r="AC42" s="226">
        <v>-2</v>
      </c>
      <c r="AD42" s="407">
        <f t="shared" si="20"/>
        <v>-164624</v>
      </c>
      <c r="AE42" s="217" t="s">
        <v>1024</v>
      </c>
    </row>
    <row r="43" spans="1:31" s="217" customFormat="1" ht="13.5" thickBot="1" x14ac:dyDescent="0.25">
      <c r="A43" s="237"/>
      <c r="B43" s="211"/>
      <c r="C43" s="253" t="s">
        <v>241</v>
      </c>
      <c r="D43" s="254">
        <f>SUM(D26:D42)</f>
        <v>883871</v>
      </c>
      <c r="E43" s="255">
        <f>SUM(E26:E42)</f>
        <v>249039</v>
      </c>
      <c r="F43" s="256">
        <f>SUM(F26:F42)</f>
        <v>333540</v>
      </c>
      <c r="G43" s="254"/>
      <c r="H43" s="236"/>
      <c r="I43" s="236"/>
      <c r="J43" s="236"/>
      <c r="K43" s="236"/>
      <c r="L43" s="236"/>
      <c r="M43" s="211"/>
      <c r="N43" s="385">
        <f>SUM(N26:N42)</f>
        <v>0</v>
      </c>
      <c r="O43" s="409">
        <f>SUM(O26:O42)</f>
        <v>0</v>
      </c>
      <c r="P43" s="211"/>
      <c r="Q43" s="385">
        <f>SUM(Q26:Q42)</f>
        <v>35.9</v>
      </c>
      <c r="R43" s="409">
        <f>SUM(R26:R42)</f>
        <v>2314724</v>
      </c>
      <c r="S43" s="211"/>
      <c r="T43" s="385">
        <f>SUM(T26:T42)</f>
        <v>37.9</v>
      </c>
      <c r="U43" s="409">
        <f>SUM(U26:U42)</f>
        <v>2445340</v>
      </c>
      <c r="V43" s="211"/>
      <c r="W43" s="385">
        <f>SUM(W26:W42)</f>
        <v>37.4</v>
      </c>
      <c r="X43" s="409">
        <f>SUM(X26:X42)</f>
        <v>2412686</v>
      </c>
      <c r="Y43" s="211"/>
      <c r="Z43" s="385">
        <f>SUM(Z26:Z42)</f>
        <v>38.9</v>
      </c>
      <c r="AA43" s="409">
        <f>SUM(AA26:AA42)</f>
        <v>2510648</v>
      </c>
      <c r="AB43" s="211"/>
      <c r="AC43" s="385">
        <f>SUM(AC26:AC42)</f>
        <v>39.9</v>
      </c>
      <c r="AD43" s="409">
        <f>SUM(AD26:AD42)</f>
        <v>2575956</v>
      </c>
    </row>
    <row r="44" spans="1:31" s="217" customFormat="1" x14ac:dyDescent="0.2">
      <c r="A44" s="237"/>
      <c r="B44" s="211"/>
      <c r="C44" s="212"/>
      <c r="D44" s="211"/>
      <c r="E44" s="211"/>
      <c r="F44" s="211"/>
      <c r="G44" s="214"/>
      <c r="H44" s="215"/>
      <c r="I44" s="215"/>
      <c r="J44" s="215"/>
      <c r="K44" s="215"/>
      <c r="L44" s="215"/>
      <c r="M44" s="211"/>
      <c r="N44" s="257"/>
      <c r="O44" s="405"/>
      <c r="P44" s="211"/>
      <c r="Q44" s="257"/>
      <c r="R44" s="405"/>
      <c r="S44" s="211"/>
      <c r="T44" s="257"/>
      <c r="U44" s="405"/>
      <c r="V44" s="211"/>
      <c r="W44" s="257"/>
      <c r="X44" s="405"/>
      <c r="Y44" s="211"/>
      <c r="Z44" s="257"/>
      <c r="AA44" s="405"/>
      <c r="AB44" s="211"/>
      <c r="AC44" s="257"/>
      <c r="AD44" s="405"/>
    </row>
    <row r="45" spans="1:31" s="217" customFormat="1" x14ac:dyDescent="0.2">
      <c r="A45" s="237"/>
      <c r="B45" s="211"/>
      <c r="C45" s="241" t="s">
        <v>242</v>
      </c>
      <c r="D45" s="219"/>
      <c r="E45" s="219"/>
      <c r="F45" s="219"/>
      <c r="G45" s="220"/>
      <c r="H45" s="221"/>
      <c r="I45" s="221"/>
      <c r="J45" s="221"/>
      <c r="K45" s="221"/>
      <c r="L45" s="221"/>
      <c r="M45" s="211"/>
      <c r="N45" s="390"/>
      <c r="O45" s="406"/>
      <c r="P45" s="211"/>
      <c r="Q45" s="390"/>
      <c r="R45" s="406"/>
      <c r="S45" s="211"/>
      <c r="T45" s="390"/>
      <c r="U45" s="406"/>
      <c r="V45" s="211"/>
      <c r="W45" s="390"/>
      <c r="X45" s="406"/>
      <c r="Y45" s="211"/>
      <c r="Z45" s="390"/>
      <c r="AA45" s="406"/>
      <c r="AB45" s="211"/>
      <c r="AC45" s="390"/>
      <c r="AD45" s="406"/>
    </row>
    <row r="46" spans="1:31" s="217" customFormat="1" ht="14.25" x14ac:dyDescent="0.2">
      <c r="A46" s="244" t="s">
        <v>243</v>
      </c>
      <c r="B46" s="211"/>
      <c r="C46" s="258" t="s">
        <v>244</v>
      </c>
      <c r="D46" s="248">
        <v>26457</v>
      </c>
      <c r="E46" s="223">
        <v>8789</v>
      </c>
      <c r="F46" s="223">
        <v>10403</v>
      </c>
      <c r="G46" s="246">
        <v>41516</v>
      </c>
      <c r="H46" s="247">
        <f>G46*(1+'Start Here - Data Entry '!$G$13)</f>
        <v>41516</v>
      </c>
      <c r="I46" s="247">
        <f>H46*(1+'Start Here - Data Entry '!$H$13)</f>
        <v>41516</v>
      </c>
      <c r="J46" s="247">
        <f>I46*(1+'Start Here - Data Entry '!$I$13)</f>
        <v>41516</v>
      </c>
      <c r="K46" s="247">
        <f>J46*(1+'Start Here - Data Entry '!$J$13)</f>
        <v>41516</v>
      </c>
      <c r="L46" s="247">
        <f>K46*(1+'Start Here - Data Entry '!$K$13)</f>
        <v>41516</v>
      </c>
      <c r="M46" s="211"/>
      <c r="N46" s="226">
        <v>0</v>
      </c>
      <c r="O46" s="407">
        <f t="shared" ref="O46:O56" si="21">ROUND(N46*$G46,0)</f>
        <v>0</v>
      </c>
      <c r="P46" s="211"/>
      <c r="Q46" s="226">
        <v>0</v>
      </c>
      <c r="R46" s="407">
        <f t="shared" ref="R46:R56" si="22">ROUND(Q46*$H46,0)</f>
        <v>0</v>
      </c>
      <c r="S46" s="211"/>
      <c r="T46" s="226">
        <v>0</v>
      </c>
      <c r="U46" s="407">
        <f t="shared" ref="U46:U56" si="23">ROUND(T46*$I46,0)</f>
        <v>0</v>
      </c>
      <c r="V46" s="211"/>
      <c r="W46" s="226">
        <v>0</v>
      </c>
      <c r="X46" s="407">
        <f t="shared" ref="X46:X56" si="24">ROUND(W46*$J46,0)</f>
        <v>0</v>
      </c>
      <c r="Y46" s="211"/>
      <c r="Z46" s="226">
        <v>0</v>
      </c>
      <c r="AA46" s="407">
        <f t="shared" ref="AA46:AA56" si="25">ROUND(Z46*$K46,0)</f>
        <v>0</v>
      </c>
      <c r="AB46" s="211"/>
      <c r="AC46" s="226">
        <v>0</v>
      </c>
      <c r="AD46" s="407">
        <f t="shared" ref="AD46:AD56" si="26">ROUND(AC46*$L46,0)</f>
        <v>0</v>
      </c>
    </row>
    <row r="47" spans="1:31" s="217" customFormat="1" ht="14.25" x14ac:dyDescent="0.2">
      <c r="A47" s="244" t="s">
        <v>245</v>
      </c>
      <c r="B47" s="211"/>
      <c r="C47" s="258" t="s">
        <v>246</v>
      </c>
      <c r="D47" s="248">
        <v>34117</v>
      </c>
      <c r="E47" s="223">
        <v>10223</v>
      </c>
      <c r="F47" s="223">
        <v>11437</v>
      </c>
      <c r="G47" s="246">
        <v>46742</v>
      </c>
      <c r="H47" s="247">
        <f>G47*(1+'Start Here - Data Entry '!$G$13)</f>
        <v>46742</v>
      </c>
      <c r="I47" s="247">
        <f>H47*(1+'Start Here - Data Entry '!$H$13)</f>
        <v>46742</v>
      </c>
      <c r="J47" s="247">
        <f>I47*(1+'Start Here - Data Entry '!$I$13)</f>
        <v>46742</v>
      </c>
      <c r="K47" s="247">
        <f>J47*(1+'Start Here - Data Entry '!$J$13)</f>
        <v>46742</v>
      </c>
      <c r="L47" s="247">
        <f>K47*(1+'Start Here - Data Entry '!$K$13)</f>
        <v>46742</v>
      </c>
      <c r="M47" s="211"/>
      <c r="N47" s="226"/>
      <c r="O47" s="407">
        <f t="shared" si="21"/>
        <v>0</v>
      </c>
      <c r="P47" s="211"/>
      <c r="Q47" s="226">
        <v>1</v>
      </c>
      <c r="R47" s="407">
        <f t="shared" si="22"/>
        <v>46742</v>
      </c>
      <c r="S47" s="211"/>
      <c r="T47" s="226">
        <v>1</v>
      </c>
      <c r="U47" s="407">
        <f t="shared" si="23"/>
        <v>46742</v>
      </c>
      <c r="V47" s="211"/>
      <c r="W47" s="226">
        <v>1</v>
      </c>
      <c r="X47" s="407">
        <f t="shared" si="24"/>
        <v>46742</v>
      </c>
      <c r="Y47" s="211"/>
      <c r="Z47" s="226">
        <v>1</v>
      </c>
      <c r="AA47" s="407">
        <f t="shared" si="25"/>
        <v>46742</v>
      </c>
      <c r="AB47" s="211"/>
      <c r="AC47" s="226">
        <v>1</v>
      </c>
      <c r="AD47" s="407">
        <f t="shared" si="26"/>
        <v>46742</v>
      </c>
    </row>
    <row r="48" spans="1:31" s="217" customFormat="1" ht="14.25" x14ac:dyDescent="0.2">
      <c r="A48" s="244" t="s">
        <v>247</v>
      </c>
      <c r="B48" s="211"/>
      <c r="C48" s="258" t="s">
        <v>248</v>
      </c>
      <c r="D48" s="248">
        <v>40001</v>
      </c>
      <c r="E48" s="223">
        <v>11324</v>
      </c>
      <c r="F48" s="223">
        <v>10875</v>
      </c>
      <c r="G48" s="246">
        <v>44636</v>
      </c>
      <c r="H48" s="247">
        <f>G48*(1+'Start Here - Data Entry '!$G$13)</f>
        <v>44636</v>
      </c>
      <c r="I48" s="247">
        <f>H48*(1+'Start Here - Data Entry '!$H$13)</f>
        <v>44636</v>
      </c>
      <c r="J48" s="247">
        <f>I48*(1+'Start Here - Data Entry '!$I$13)</f>
        <v>44636</v>
      </c>
      <c r="K48" s="247">
        <f>J48*(1+'Start Here - Data Entry '!$J$13)</f>
        <v>44636</v>
      </c>
      <c r="L48" s="247">
        <f>K48*(1+'Start Here - Data Entry '!$K$13)</f>
        <v>44636</v>
      </c>
      <c r="M48" s="211"/>
      <c r="N48" s="226">
        <v>0</v>
      </c>
      <c r="O48" s="407">
        <f t="shared" si="21"/>
        <v>0</v>
      </c>
      <c r="P48" s="211"/>
      <c r="Q48" s="226">
        <v>0</v>
      </c>
      <c r="R48" s="407">
        <f t="shared" si="22"/>
        <v>0</v>
      </c>
      <c r="S48" s="211"/>
      <c r="T48" s="226">
        <v>0</v>
      </c>
      <c r="U48" s="407">
        <f t="shared" si="23"/>
        <v>0</v>
      </c>
      <c r="V48" s="211"/>
      <c r="W48" s="226">
        <v>0</v>
      </c>
      <c r="X48" s="407">
        <f t="shared" si="24"/>
        <v>0</v>
      </c>
      <c r="Y48" s="211"/>
      <c r="Z48" s="226">
        <v>0</v>
      </c>
      <c r="AA48" s="407">
        <f t="shared" si="25"/>
        <v>0</v>
      </c>
      <c r="AB48" s="211"/>
      <c r="AC48" s="226">
        <v>0</v>
      </c>
      <c r="AD48" s="407">
        <f t="shared" si="26"/>
        <v>0</v>
      </c>
    </row>
    <row r="49" spans="1:30" s="217" customFormat="1" ht="14.25" x14ac:dyDescent="0.2">
      <c r="A49" s="244" t="s">
        <v>249</v>
      </c>
      <c r="B49" s="211"/>
      <c r="C49" s="258" t="s">
        <v>250</v>
      </c>
      <c r="D49" s="248">
        <v>45010</v>
      </c>
      <c r="E49" s="223">
        <v>12262</v>
      </c>
      <c r="F49" s="223">
        <v>12009</v>
      </c>
      <c r="G49" s="246">
        <v>48886</v>
      </c>
      <c r="H49" s="247">
        <f>G49*(1+'Start Here - Data Entry '!$G$13)</f>
        <v>48886</v>
      </c>
      <c r="I49" s="247">
        <f>H49*(1+'Start Here - Data Entry '!$H$13)</f>
        <v>48886</v>
      </c>
      <c r="J49" s="247">
        <f>I49*(1+'Start Here - Data Entry '!$I$13)</f>
        <v>48886</v>
      </c>
      <c r="K49" s="247">
        <f>J49*(1+'Start Here - Data Entry '!$J$13)</f>
        <v>48886</v>
      </c>
      <c r="L49" s="247">
        <f>K49*(1+'Start Here - Data Entry '!$K$13)</f>
        <v>48886</v>
      </c>
      <c r="M49" s="211"/>
      <c r="N49" s="226">
        <v>0</v>
      </c>
      <c r="O49" s="407">
        <f t="shared" si="21"/>
        <v>0</v>
      </c>
      <c r="P49" s="211"/>
      <c r="Q49" s="226">
        <v>0</v>
      </c>
      <c r="R49" s="407">
        <f t="shared" si="22"/>
        <v>0</v>
      </c>
      <c r="S49" s="211"/>
      <c r="T49" s="226">
        <v>0</v>
      </c>
      <c r="U49" s="407">
        <f t="shared" si="23"/>
        <v>0</v>
      </c>
      <c r="V49" s="211"/>
      <c r="W49" s="226">
        <v>0</v>
      </c>
      <c r="X49" s="407">
        <f t="shared" si="24"/>
        <v>0</v>
      </c>
      <c r="Y49" s="211"/>
      <c r="Z49" s="226">
        <v>0</v>
      </c>
      <c r="AA49" s="407">
        <f t="shared" si="25"/>
        <v>0</v>
      </c>
      <c r="AB49" s="211"/>
      <c r="AC49" s="226">
        <v>0</v>
      </c>
      <c r="AD49" s="407">
        <f t="shared" si="26"/>
        <v>0</v>
      </c>
    </row>
    <row r="50" spans="1:30" s="217" customFormat="1" ht="14.25" x14ac:dyDescent="0.2">
      <c r="A50" s="244" t="s">
        <v>251</v>
      </c>
      <c r="B50" s="211"/>
      <c r="C50" s="258" t="s">
        <v>252</v>
      </c>
      <c r="D50" s="248">
        <v>33536</v>
      </c>
      <c r="E50" s="223">
        <v>10114</v>
      </c>
      <c r="F50" s="223">
        <v>10280</v>
      </c>
      <c r="G50" s="246">
        <v>42400</v>
      </c>
      <c r="H50" s="247">
        <f>G50*(1+'Start Here - Data Entry '!$G$13)</f>
        <v>42400</v>
      </c>
      <c r="I50" s="247">
        <f>H50*(1+'Start Here - Data Entry '!$H$13)</f>
        <v>42400</v>
      </c>
      <c r="J50" s="247">
        <f>I50*(1+'Start Here - Data Entry '!$I$13)</f>
        <v>42400</v>
      </c>
      <c r="K50" s="247">
        <f>J50*(1+'Start Here - Data Entry '!$J$13)</f>
        <v>42400</v>
      </c>
      <c r="L50" s="247">
        <f>K50*(1+'Start Here - Data Entry '!$K$13)</f>
        <v>42400</v>
      </c>
      <c r="M50" s="211"/>
      <c r="N50" s="226">
        <v>0</v>
      </c>
      <c r="O50" s="407">
        <f t="shared" si="21"/>
        <v>0</v>
      </c>
      <c r="P50" s="211"/>
      <c r="Q50" s="226">
        <v>0</v>
      </c>
      <c r="R50" s="407">
        <f t="shared" si="22"/>
        <v>0</v>
      </c>
      <c r="S50" s="211"/>
      <c r="T50" s="226">
        <v>0</v>
      </c>
      <c r="U50" s="407">
        <f t="shared" si="23"/>
        <v>0</v>
      </c>
      <c r="V50" s="211"/>
      <c r="W50" s="226">
        <v>0</v>
      </c>
      <c r="X50" s="407">
        <f t="shared" si="24"/>
        <v>0</v>
      </c>
      <c r="Y50" s="211"/>
      <c r="Z50" s="226">
        <v>0</v>
      </c>
      <c r="AA50" s="407">
        <f t="shared" si="25"/>
        <v>0</v>
      </c>
      <c r="AB50" s="211"/>
      <c r="AC50" s="226">
        <v>0</v>
      </c>
      <c r="AD50" s="407">
        <f t="shared" si="26"/>
        <v>0</v>
      </c>
    </row>
    <row r="51" spans="1:30" s="217" customFormat="1" ht="14.25" x14ac:dyDescent="0.2">
      <c r="A51" s="244" t="s">
        <v>253</v>
      </c>
      <c r="B51" s="211"/>
      <c r="C51" s="258" t="s">
        <v>254</v>
      </c>
      <c r="D51" s="248">
        <f>VLOOKUP(A51,'AVERAGE SALARY LOOKUP'!$A$3:$F$642,4,FALSE)</f>
        <v>54873</v>
      </c>
      <c r="E51" s="223">
        <f>VLOOKUP(A51,'AVERAGE SALARY LOOKUP'!$A$3:$F$642,6,FALSE)</f>
        <v>14196</v>
      </c>
      <c r="F51" s="223">
        <v>17054</v>
      </c>
      <c r="G51" s="246">
        <v>67816</v>
      </c>
      <c r="H51" s="247">
        <f>G51*(1+'Start Here - Data Entry '!$G$13)</f>
        <v>67816</v>
      </c>
      <c r="I51" s="247">
        <f>H51*(1+'Start Here - Data Entry '!$H$13)</f>
        <v>67816</v>
      </c>
      <c r="J51" s="247">
        <f>I51*(1+'Start Here - Data Entry '!$I$13)</f>
        <v>67816</v>
      </c>
      <c r="K51" s="247">
        <f>J51*(1+'Start Here - Data Entry '!$J$13)</f>
        <v>67816</v>
      </c>
      <c r="L51" s="247">
        <f>K51*(1+'Start Here - Data Entry '!$K$13)</f>
        <v>67816</v>
      </c>
      <c r="M51" s="211"/>
      <c r="N51" s="226">
        <v>0</v>
      </c>
      <c r="O51" s="407">
        <f t="shared" si="21"/>
        <v>0</v>
      </c>
      <c r="P51" s="211"/>
      <c r="Q51" s="226">
        <v>0</v>
      </c>
      <c r="R51" s="407">
        <f t="shared" si="22"/>
        <v>0</v>
      </c>
      <c r="S51" s="211"/>
      <c r="T51" s="226">
        <v>0</v>
      </c>
      <c r="U51" s="407">
        <f t="shared" si="23"/>
        <v>0</v>
      </c>
      <c r="V51" s="211"/>
      <c r="W51" s="226">
        <v>0</v>
      </c>
      <c r="X51" s="407">
        <f t="shared" si="24"/>
        <v>0</v>
      </c>
      <c r="Y51" s="211"/>
      <c r="Z51" s="226">
        <v>0</v>
      </c>
      <c r="AA51" s="407">
        <f t="shared" si="25"/>
        <v>0</v>
      </c>
      <c r="AB51" s="211"/>
      <c r="AC51" s="226">
        <v>0</v>
      </c>
      <c r="AD51" s="407">
        <f t="shared" si="26"/>
        <v>0</v>
      </c>
    </row>
    <row r="52" spans="1:30" s="217" customFormat="1" ht="14.25" x14ac:dyDescent="0.2">
      <c r="A52" s="244" t="s">
        <v>255</v>
      </c>
      <c r="B52" s="211"/>
      <c r="C52" s="258" t="s">
        <v>256</v>
      </c>
      <c r="D52" s="248">
        <f>VLOOKUP(A52,'AVERAGE SALARY LOOKUP'!$A$3:$F$642,4,FALSE)</f>
        <v>31172</v>
      </c>
      <c r="E52" s="223">
        <f>VLOOKUP(A52,'AVERAGE SALARY LOOKUP'!$A$3:$F$642,6,FALSE)</f>
        <v>9721</v>
      </c>
      <c r="F52" s="223">
        <v>9378</v>
      </c>
      <c r="G52" s="246">
        <v>39018</v>
      </c>
      <c r="H52" s="247">
        <f>G52*(1+'Start Here - Data Entry '!$G$13)</f>
        <v>39018</v>
      </c>
      <c r="I52" s="247">
        <f>H52*(1+'Start Here - Data Entry '!$H$13)</f>
        <v>39018</v>
      </c>
      <c r="J52" s="247">
        <f>I52*(1+'Start Here - Data Entry '!$I$13)</f>
        <v>39018</v>
      </c>
      <c r="K52" s="247">
        <f>J52*(1+'Start Here - Data Entry '!$J$13)</f>
        <v>39018</v>
      </c>
      <c r="L52" s="247">
        <f>K52*(1+'Start Here - Data Entry '!$K$13)</f>
        <v>39018</v>
      </c>
      <c r="M52" s="211"/>
      <c r="N52" s="226">
        <v>0</v>
      </c>
      <c r="O52" s="407">
        <f t="shared" si="21"/>
        <v>0</v>
      </c>
      <c r="P52" s="211"/>
      <c r="Q52" s="226">
        <v>0</v>
      </c>
      <c r="R52" s="407">
        <f t="shared" si="22"/>
        <v>0</v>
      </c>
      <c r="S52" s="211"/>
      <c r="T52" s="226">
        <v>0</v>
      </c>
      <c r="U52" s="407">
        <f t="shared" si="23"/>
        <v>0</v>
      </c>
      <c r="V52" s="211"/>
      <c r="W52" s="226">
        <v>0</v>
      </c>
      <c r="X52" s="407">
        <f t="shared" si="24"/>
        <v>0</v>
      </c>
      <c r="Y52" s="211"/>
      <c r="Z52" s="226">
        <v>0</v>
      </c>
      <c r="AA52" s="407">
        <f t="shared" si="25"/>
        <v>0</v>
      </c>
      <c r="AB52" s="211"/>
      <c r="AC52" s="226">
        <v>0</v>
      </c>
      <c r="AD52" s="407">
        <f t="shared" si="26"/>
        <v>0</v>
      </c>
    </row>
    <row r="53" spans="1:30" s="217" customFormat="1" ht="14.25" x14ac:dyDescent="0.2">
      <c r="A53" s="244" t="s">
        <v>257</v>
      </c>
      <c r="B53" s="211"/>
      <c r="C53" s="258" t="s">
        <v>258</v>
      </c>
      <c r="D53" s="248">
        <f>VLOOKUP(A53,'AVERAGE SALARY LOOKUP'!$A$3:$F$642,4,FALSE)</f>
        <v>37244</v>
      </c>
      <c r="E53" s="223">
        <f>VLOOKUP(A53,'AVERAGE SALARY LOOKUP'!$A$3:$F$642,6,FALSE)</f>
        <v>10868</v>
      </c>
      <c r="F53" s="223">
        <v>12095</v>
      </c>
      <c r="G53" s="246">
        <v>49209</v>
      </c>
      <c r="H53" s="247">
        <f>G53*(1+'Start Here - Data Entry '!$G$13)</f>
        <v>49209</v>
      </c>
      <c r="I53" s="247">
        <f>H53*(1+'Start Here - Data Entry '!$H$13)</f>
        <v>49209</v>
      </c>
      <c r="J53" s="247">
        <f>I53*(1+'Start Here - Data Entry '!$I$13)</f>
        <v>49209</v>
      </c>
      <c r="K53" s="247">
        <f>J53*(1+'Start Here - Data Entry '!$J$13)</f>
        <v>49209</v>
      </c>
      <c r="L53" s="247">
        <f>K53*(1+'Start Here - Data Entry '!$K$13)</f>
        <v>49209</v>
      </c>
      <c r="M53" s="211"/>
      <c r="N53" s="226">
        <v>0</v>
      </c>
      <c r="O53" s="407">
        <f t="shared" si="21"/>
        <v>0</v>
      </c>
      <c r="P53" s="211"/>
      <c r="Q53" s="226">
        <v>0</v>
      </c>
      <c r="R53" s="407">
        <f t="shared" si="22"/>
        <v>0</v>
      </c>
      <c r="S53" s="211"/>
      <c r="T53" s="226">
        <v>0</v>
      </c>
      <c r="U53" s="407">
        <f t="shared" si="23"/>
        <v>0</v>
      </c>
      <c r="V53" s="211"/>
      <c r="W53" s="226">
        <v>0</v>
      </c>
      <c r="X53" s="407">
        <f t="shared" si="24"/>
        <v>0</v>
      </c>
      <c r="Y53" s="211"/>
      <c r="Z53" s="226">
        <v>0</v>
      </c>
      <c r="AA53" s="407">
        <f t="shared" si="25"/>
        <v>0</v>
      </c>
      <c r="AB53" s="211"/>
      <c r="AC53" s="226">
        <v>0</v>
      </c>
      <c r="AD53" s="407">
        <f t="shared" si="26"/>
        <v>0</v>
      </c>
    </row>
    <row r="54" spans="1:30" s="217" customFormat="1" ht="14.25" x14ac:dyDescent="0.2">
      <c r="A54" s="244" t="s">
        <v>259</v>
      </c>
      <c r="B54" s="211"/>
      <c r="C54" s="258" t="s">
        <v>260</v>
      </c>
      <c r="D54" s="248">
        <f>VLOOKUP(A54,'AVERAGE SALARY LOOKUP'!$A$3:$F$642,4,FALSE)</f>
        <v>45580</v>
      </c>
      <c r="E54" s="223">
        <f>VLOOKUP(A54,'AVERAGE SALARY LOOKUP'!$A$3:$F$642,6,FALSE)</f>
        <v>12442</v>
      </c>
      <c r="F54" s="223">
        <v>14811</v>
      </c>
      <c r="G54" s="246">
        <v>59400</v>
      </c>
      <c r="H54" s="247">
        <f>G54*(1+'Start Here - Data Entry '!$G$13)</f>
        <v>59400</v>
      </c>
      <c r="I54" s="247">
        <f>H54*(1+'Start Here - Data Entry '!$H$13)</f>
        <v>59400</v>
      </c>
      <c r="J54" s="247">
        <f>I54*(1+'Start Here - Data Entry '!$I$13)</f>
        <v>59400</v>
      </c>
      <c r="K54" s="247">
        <f>J54*(1+'Start Here - Data Entry '!$J$13)</f>
        <v>59400</v>
      </c>
      <c r="L54" s="247">
        <f>K54*(1+'Start Here - Data Entry '!$K$13)</f>
        <v>59400</v>
      </c>
      <c r="M54" s="211"/>
      <c r="N54" s="226">
        <v>0</v>
      </c>
      <c r="O54" s="407">
        <f t="shared" si="21"/>
        <v>0</v>
      </c>
      <c r="P54" s="211"/>
      <c r="Q54" s="226">
        <v>0</v>
      </c>
      <c r="R54" s="407">
        <f t="shared" si="22"/>
        <v>0</v>
      </c>
      <c r="S54" s="211"/>
      <c r="T54" s="226">
        <v>0</v>
      </c>
      <c r="U54" s="407">
        <f t="shared" si="23"/>
        <v>0</v>
      </c>
      <c r="V54" s="211"/>
      <c r="W54" s="226">
        <v>0</v>
      </c>
      <c r="X54" s="407">
        <f t="shared" si="24"/>
        <v>0</v>
      </c>
      <c r="Y54" s="211"/>
      <c r="Z54" s="226">
        <v>0</v>
      </c>
      <c r="AA54" s="407">
        <f t="shared" si="25"/>
        <v>0</v>
      </c>
      <c r="AB54" s="211"/>
      <c r="AC54" s="226">
        <v>0</v>
      </c>
      <c r="AD54" s="407">
        <f t="shared" si="26"/>
        <v>0</v>
      </c>
    </row>
    <row r="55" spans="1:30" s="217" customFormat="1" ht="14.25" x14ac:dyDescent="0.2">
      <c r="A55" s="244" t="s">
        <v>261</v>
      </c>
      <c r="B55" s="211"/>
      <c r="C55" s="258" t="s">
        <v>262</v>
      </c>
      <c r="D55" s="248">
        <f>VLOOKUP(A55,'AVERAGE SALARY LOOKUP'!$A$3:$F$642,4,FALSE)</f>
        <v>61489</v>
      </c>
      <c r="E55" s="223">
        <f>VLOOKUP(A55,'AVERAGE SALARY LOOKUP'!$A$3:$F$642,6,FALSE)</f>
        <v>15445</v>
      </c>
      <c r="F55" s="223">
        <v>16816</v>
      </c>
      <c r="G55" s="246">
        <v>66922</v>
      </c>
      <c r="H55" s="247">
        <f>G55*(1+'Start Here - Data Entry '!$G$13)</f>
        <v>66922</v>
      </c>
      <c r="I55" s="247">
        <f>H55*(1+'Start Here - Data Entry '!$H$13)</f>
        <v>66922</v>
      </c>
      <c r="J55" s="247">
        <f>I55*(1+'Start Here - Data Entry '!$I$13)</f>
        <v>66922</v>
      </c>
      <c r="K55" s="247">
        <f>J55*(1+'Start Here - Data Entry '!$J$13)</f>
        <v>66922</v>
      </c>
      <c r="L55" s="247">
        <f>K55*(1+'Start Here - Data Entry '!$K$13)</f>
        <v>66922</v>
      </c>
      <c r="M55" s="211"/>
      <c r="N55" s="226">
        <v>0</v>
      </c>
      <c r="O55" s="407">
        <f t="shared" si="21"/>
        <v>0</v>
      </c>
      <c r="P55" s="211"/>
      <c r="Q55" s="226">
        <v>0</v>
      </c>
      <c r="R55" s="407">
        <f t="shared" si="22"/>
        <v>0</v>
      </c>
      <c r="S55" s="211"/>
      <c r="T55" s="226">
        <v>0</v>
      </c>
      <c r="U55" s="407">
        <f t="shared" si="23"/>
        <v>0</v>
      </c>
      <c r="V55" s="211"/>
      <c r="W55" s="226">
        <v>0</v>
      </c>
      <c r="X55" s="407">
        <f t="shared" si="24"/>
        <v>0</v>
      </c>
      <c r="Y55" s="211"/>
      <c r="Z55" s="226">
        <v>0</v>
      </c>
      <c r="AA55" s="407">
        <f t="shared" si="25"/>
        <v>0</v>
      </c>
      <c r="AB55" s="211"/>
      <c r="AC55" s="226">
        <v>0</v>
      </c>
      <c r="AD55" s="407">
        <f t="shared" si="26"/>
        <v>0</v>
      </c>
    </row>
    <row r="56" spans="1:30" s="217" customFormat="1" ht="15" thickBot="1" x14ac:dyDescent="0.25">
      <c r="A56" s="244" t="s">
        <v>263</v>
      </c>
      <c r="B56" s="211"/>
      <c r="C56" s="259" t="s">
        <v>264</v>
      </c>
      <c r="D56" s="250">
        <f>VLOOKUP(A56,'AVERAGE SALARY LOOKUP'!$A$3:$F$642,4,FALSE)</f>
        <v>60604</v>
      </c>
      <c r="E56" s="229">
        <f>VLOOKUP(A56,'AVERAGE SALARY LOOKUP'!$A$3:$F$642,6,FALSE)</f>
        <v>15278</v>
      </c>
      <c r="F56" s="229">
        <v>19620</v>
      </c>
      <c r="G56" s="251">
        <v>77442</v>
      </c>
      <c r="H56" s="247">
        <f>G56*(1+'Start Here - Data Entry '!$G$13)</f>
        <v>77442</v>
      </c>
      <c r="I56" s="247">
        <f>H56*(1+'Start Here - Data Entry '!$H$13)</f>
        <v>77442</v>
      </c>
      <c r="J56" s="247">
        <f>I56*(1+'Start Here - Data Entry '!$I$13)</f>
        <v>77442</v>
      </c>
      <c r="K56" s="247">
        <f>J56*(1+'Start Here - Data Entry '!$J$13)</f>
        <v>77442</v>
      </c>
      <c r="L56" s="247">
        <f>K56*(1+'Start Here - Data Entry '!$K$13)</f>
        <v>77442</v>
      </c>
      <c r="M56" s="211"/>
      <c r="N56" s="233">
        <v>0</v>
      </c>
      <c r="O56" s="408">
        <f t="shared" si="21"/>
        <v>0</v>
      </c>
      <c r="P56" s="211"/>
      <c r="Q56" s="233">
        <v>0</v>
      </c>
      <c r="R56" s="408">
        <f t="shared" si="22"/>
        <v>0</v>
      </c>
      <c r="S56" s="211"/>
      <c r="T56" s="233">
        <v>0</v>
      </c>
      <c r="U56" s="408">
        <f t="shared" si="23"/>
        <v>0</v>
      </c>
      <c r="V56" s="211"/>
      <c r="W56" s="233">
        <v>0</v>
      </c>
      <c r="X56" s="408">
        <f t="shared" si="24"/>
        <v>0</v>
      </c>
      <c r="Y56" s="211"/>
      <c r="Z56" s="233">
        <v>0</v>
      </c>
      <c r="AA56" s="408">
        <f t="shared" si="25"/>
        <v>0</v>
      </c>
      <c r="AB56" s="211"/>
      <c r="AC56" s="233">
        <v>0</v>
      </c>
      <c r="AD56" s="408">
        <f t="shared" si="26"/>
        <v>0</v>
      </c>
    </row>
    <row r="57" spans="1:30" s="217" customFormat="1" ht="13.5" thickBot="1" x14ac:dyDescent="0.25">
      <c r="A57" s="237"/>
      <c r="B57" s="211"/>
      <c r="C57" s="253" t="s">
        <v>265</v>
      </c>
      <c r="D57" s="254">
        <f>SUM(D46:D56)</f>
        <v>470083</v>
      </c>
      <c r="E57" s="255">
        <f>SUM(E46:E56)</f>
        <v>130662</v>
      </c>
      <c r="F57" s="256">
        <f>SUM(F46:F56)</f>
        <v>144778</v>
      </c>
      <c r="G57" s="254"/>
      <c r="H57" s="260"/>
      <c r="I57" s="260"/>
      <c r="J57" s="260"/>
      <c r="K57" s="260"/>
      <c r="L57" s="260"/>
      <c r="M57" s="211"/>
      <c r="N57" s="385">
        <f>SUM(N46:N56)</f>
        <v>0</v>
      </c>
      <c r="O57" s="409">
        <f>SUM(O46:O56)</f>
        <v>0</v>
      </c>
      <c r="P57" s="211"/>
      <c r="Q57" s="385">
        <f>SUM(Q46:Q56)</f>
        <v>1</v>
      </c>
      <c r="R57" s="409">
        <f>SUM(R46:R56)</f>
        <v>46742</v>
      </c>
      <c r="S57" s="211"/>
      <c r="T57" s="385">
        <f>SUM(T46:T56)</f>
        <v>1</v>
      </c>
      <c r="U57" s="409">
        <f>SUM(U46:U56)</f>
        <v>46742</v>
      </c>
      <c r="V57" s="211"/>
      <c r="W57" s="385">
        <f>SUM(W46:W56)</f>
        <v>1</v>
      </c>
      <c r="X57" s="409">
        <f>SUM(X46:X56)</f>
        <v>46742</v>
      </c>
      <c r="Y57" s="211"/>
      <c r="Z57" s="385">
        <f>SUM(Z46:Z56)</f>
        <v>1</v>
      </c>
      <c r="AA57" s="409">
        <f>SUM(AA46:AA56)</f>
        <v>46742</v>
      </c>
      <c r="AB57" s="211"/>
      <c r="AC57" s="385">
        <f>SUM(AC46:AC56)</f>
        <v>1</v>
      </c>
      <c r="AD57" s="409">
        <f>SUM(AD46:AD56)</f>
        <v>46742</v>
      </c>
    </row>
    <row r="58" spans="1:30" s="217" customFormat="1" x14ac:dyDescent="0.2">
      <c r="A58" s="237"/>
      <c r="B58" s="211"/>
      <c r="C58" s="212"/>
      <c r="D58" s="211"/>
      <c r="E58" s="211"/>
      <c r="F58" s="211"/>
      <c r="G58" s="212"/>
      <c r="H58" s="211"/>
      <c r="I58" s="211"/>
      <c r="J58" s="211"/>
      <c r="K58" s="211"/>
      <c r="L58" s="211"/>
      <c r="M58" s="211"/>
      <c r="N58" s="257"/>
      <c r="O58" s="405"/>
      <c r="P58" s="211"/>
      <c r="Q58" s="257"/>
      <c r="R58" s="405"/>
      <c r="S58" s="211"/>
      <c r="T58" s="257"/>
      <c r="U58" s="405"/>
      <c r="V58" s="211"/>
      <c r="W58" s="257"/>
      <c r="X58" s="405"/>
      <c r="Y58" s="211"/>
      <c r="Z58" s="257"/>
      <c r="AA58" s="405"/>
      <c r="AB58" s="211"/>
      <c r="AC58" s="257"/>
      <c r="AD58" s="405"/>
    </row>
    <row r="59" spans="1:30" s="217" customFormat="1" x14ac:dyDescent="0.2">
      <c r="A59" s="237"/>
      <c r="B59" s="211"/>
      <c r="C59" s="241" t="s">
        <v>266</v>
      </c>
      <c r="D59" s="219"/>
      <c r="E59" s="219"/>
      <c r="F59" s="219"/>
      <c r="G59" s="242"/>
      <c r="H59" s="243"/>
      <c r="I59" s="243"/>
      <c r="J59" s="243"/>
      <c r="K59" s="243"/>
      <c r="L59" s="243"/>
      <c r="M59" s="211"/>
      <c r="N59" s="390"/>
      <c r="O59" s="406"/>
      <c r="P59" s="211"/>
      <c r="Q59" s="390"/>
      <c r="R59" s="406"/>
      <c r="S59" s="211"/>
      <c r="T59" s="390"/>
      <c r="U59" s="406"/>
      <c r="V59" s="211"/>
      <c r="W59" s="390"/>
      <c r="X59" s="406"/>
      <c r="Y59" s="211"/>
      <c r="Z59" s="390"/>
      <c r="AA59" s="406"/>
      <c r="AB59" s="211"/>
      <c r="AC59" s="390"/>
      <c r="AD59" s="406"/>
    </row>
    <row r="60" spans="1:30" s="217" customFormat="1" ht="14.25" x14ac:dyDescent="0.2">
      <c r="A60" s="244" t="str">
        <f>VLOOKUP('Start Here - Data Entry '!$E$5,'Step 3 - Staffing Tool'!$B$91:$QN$95,3,FALSE)</f>
        <v>7500-223</v>
      </c>
      <c r="B60" s="211"/>
      <c r="C60" s="245" t="s">
        <v>267</v>
      </c>
      <c r="D60" s="250">
        <f>VLOOKUP(A60,$D$91:$F$95,2,FALSE)</f>
        <v>95776</v>
      </c>
      <c r="E60" s="229">
        <f>VLOOKUP(A60,$D$91:$F$95,3,FALSE)</f>
        <v>21719</v>
      </c>
      <c r="F60" s="229">
        <v>19620</v>
      </c>
      <c r="G60" s="246">
        <f>D60+E60</f>
        <v>117495</v>
      </c>
      <c r="H60" s="247">
        <f>G60*(1+'Start Here - Data Entry '!$G$13)</f>
        <v>117495</v>
      </c>
      <c r="I60" s="247">
        <f>H60*(1+'Start Here - Data Entry '!$H$13)</f>
        <v>117495</v>
      </c>
      <c r="J60" s="247">
        <f>I60*(1+'Start Here - Data Entry '!$I$13)</f>
        <v>117495</v>
      </c>
      <c r="K60" s="247">
        <f>J60*(1+'Start Here - Data Entry '!$J$13)</f>
        <v>117495</v>
      </c>
      <c r="L60" s="247">
        <f>K60*(1+'Start Here - Data Entry '!$K$13)</f>
        <v>117495</v>
      </c>
      <c r="M60" s="211"/>
      <c r="N60" s="226"/>
      <c r="O60" s="407">
        <f t="shared" ref="O60:O63" si="27">ROUND(N60*$G60,0)</f>
        <v>0</v>
      </c>
      <c r="P60" s="211"/>
      <c r="Q60" s="226">
        <v>1</v>
      </c>
      <c r="R60" s="407">
        <f t="shared" ref="R60:R63" si="28">ROUND(Q60*$H60,0)</f>
        <v>117495</v>
      </c>
      <c r="S60" s="211"/>
      <c r="T60" s="226">
        <v>1</v>
      </c>
      <c r="U60" s="407">
        <f t="shared" ref="U60:U63" si="29">ROUND(T60*$I60,0)</f>
        <v>117495</v>
      </c>
      <c r="V60" s="211"/>
      <c r="W60" s="226">
        <v>1</v>
      </c>
      <c r="X60" s="407">
        <f t="shared" ref="X60:X63" si="30">ROUND(W60*$J60,0)</f>
        <v>117495</v>
      </c>
      <c r="Y60" s="211"/>
      <c r="Z60" s="226">
        <v>1</v>
      </c>
      <c r="AA60" s="407">
        <f t="shared" ref="AA60:AA63" si="31">ROUND(Z60*$K60,0)</f>
        <v>117495</v>
      </c>
      <c r="AB60" s="211"/>
      <c r="AC60" s="226">
        <v>1</v>
      </c>
      <c r="AD60" s="407">
        <f t="shared" ref="AD60:AD63" si="32">ROUND(AC60*$L60,0)</f>
        <v>117495</v>
      </c>
    </row>
    <row r="61" spans="1:30" s="217" customFormat="1" ht="14.25" x14ac:dyDescent="0.2">
      <c r="A61" s="244" t="str">
        <f>VLOOKUP('Start Here - Data Entry '!$E$5,'Step 3 - Staffing Tool'!$B$91:$QN$95,6,FALSE)</f>
        <v>7318-212</v>
      </c>
      <c r="B61" s="211"/>
      <c r="C61" s="245" t="s">
        <v>268</v>
      </c>
      <c r="D61" s="250">
        <f>VLOOKUP(A61,$G$91:$Z$95,2,FALSE)</f>
        <v>79876</v>
      </c>
      <c r="E61" s="250">
        <f>VLOOKUP(A61,$G$91:$Z$95,3,FALSE)</f>
        <v>18743</v>
      </c>
      <c r="F61" s="229">
        <v>19620</v>
      </c>
      <c r="G61" s="246">
        <f>D61+E61</f>
        <v>98619</v>
      </c>
      <c r="H61" s="247">
        <f>G61*(1+'Start Here - Data Entry '!$G$13)</f>
        <v>98619</v>
      </c>
      <c r="I61" s="247">
        <f>H61*(1+'Start Here - Data Entry '!$H$13)</f>
        <v>98619</v>
      </c>
      <c r="J61" s="247">
        <f>I61*(1+'Start Here - Data Entry '!$I$13)</f>
        <v>98619</v>
      </c>
      <c r="K61" s="247">
        <f>J61*(1+'Start Here - Data Entry '!$J$13)</f>
        <v>98619</v>
      </c>
      <c r="L61" s="247">
        <f>K61*(1+'Start Here - Data Entry '!$K$13)</f>
        <v>98619</v>
      </c>
      <c r="M61" s="211"/>
      <c r="N61" s="226"/>
      <c r="O61" s="407">
        <f t="shared" si="27"/>
        <v>0</v>
      </c>
      <c r="P61" s="211"/>
      <c r="Q61" s="226">
        <v>2.5</v>
      </c>
      <c r="R61" s="407">
        <f t="shared" si="28"/>
        <v>246548</v>
      </c>
      <c r="S61" s="211"/>
      <c r="T61" s="226">
        <v>2.5</v>
      </c>
      <c r="U61" s="407">
        <f t="shared" si="29"/>
        <v>246548</v>
      </c>
      <c r="V61" s="211"/>
      <c r="W61" s="226">
        <v>2.5</v>
      </c>
      <c r="X61" s="407">
        <f t="shared" si="30"/>
        <v>246548</v>
      </c>
      <c r="Y61" s="211"/>
      <c r="Z61" s="226">
        <v>2.5</v>
      </c>
      <c r="AA61" s="407">
        <f t="shared" si="31"/>
        <v>246548</v>
      </c>
      <c r="AB61" s="211"/>
      <c r="AC61" s="226">
        <v>2.5</v>
      </c>
      <c r="AD61" s="407">
        <f t="shared" si="32"/>
        <v>246548</v>
      </c>
    </row>
    <row r="62" spans="1:30" s="217" customFormat="1" ht="14.25" x14ac:dyDescent="0.2">
      <c r="A62" s="244" t="str">
        <f>VLOOKUP('Start Here - Data Entry '!$E$5,'Step 3 - Staffing Tool'!$B$91:$QN$95,9,FALSE)</f>
        <v>7458-223</v>
      </c>
      <c r="B62" s="211"/>
      <c r="C62" s="245" t="s">
        <v>269</v>
      </c>
      <c r="D62" s="250">
        <f>VLOOKUP(A62,$J$91:$Z$95,2,FALSE)</f>
        <v>64840</v>
      </c>
      <c r="E62" s="250">
        <f>VLOOKUP(A62,$J$91:$Z$95,3,FALSE)</f>
        <v>15928</v>
      </c>
      <c r="F62" s="229">
        <v>19620</v>
      </c>
      <c r="G62" s="246">
        <f>D62+E62</f>
        <v>80768</v>
      </c>
      <c r="H62" s="247">
        <f>G62*(1+'Start Here - Data Entry '!$G$13)</f>
        <v>80768</v>
      </c>
      <c r="I62" s="247">
        <f>H62*(1+'Start Here - Data Entry '!$H$13)</f>
        <v>80768</v>
      </c>
      <c r="J62" s="247">
        <f>I62*(1+'Start Here - Data Entry '!$I$13)</f>
        <v>80768</v>
      </c>
      <c r="K62" s="247">
        <f>J62*(1+'Start Here - Data Entry '!$J$13)</f>
        <v>80768</v>
      </c>
      <c r="L62" s="247">
        <f>K62*(1+'Start Here - Data Entry '!$K$13)</f>
        <v>80768</v>
      </c>
      <c r="M62" s="211"/>
      <c r="N62" s="226">
        <v>0</v>
      </c>
      <c r="O62" s="407">
        <f t="shared" si="27"/>
        <v>0</v>
      </c>
      <c r="P62" s="211"/>
      <c r="Q62" s="226">
        <v>0</v>
      </c>
      <c r="R62" s="407">
        <f t="shared" si="28"/>
        <v>0</v>
      </c>
      <c r="S62" s="211"/>
      <c r="T62" s="226">
        <v>0</v>
      </c>
      <c r="U62" s="407">
        <f t="shared" si="29"/>
        <v>0</v>
      </c>
      <c r="V62" s="211"/>
      <c r="W62" s="226">
        <v>0</v>
      </c>
      <c r="X62" s="407">
        <f t="shared" si="30"/>
        <v>0</v>
      </c>
      <c r="Y62" s="211"/>
      <c r="Z62" s="226">
        <v>0</v>
      </c>
      <c r="AA62" s="407">
        <f t="shared" si="31"/>
        <v>0</v>
      </c>
      <c r="AB62" s="211"/>
      <c r="AC62" s="226">
        <v>0</v>
      </c>
      <c r="AD62" s="407">
        <f t="shared" si="32"/>
        <v>0</v>
      </c>
    </row>
    <row r="63" spans="1:30" s="217" customFormat="1" ht="15" thickBot="1" x14ac:dyDescent="0.25">
      <c r="A63" s="244" t="str">
        <f>VLOOKUP('Start Here - Data Entry '!$E$5,'Step 3 - Staffing Tool'!$B$91:$QN$95,13,FALSE)</f>
        <v>7464-223</v>
      </c>
      <c r="B63" s="211"/>
      <c r="C63" s="249" t="s">
        <v>270</v>
      </c>
      <c r="D63" s="250">
        <f>VLOOKUP(A63,$N$91:$Z$95,2,FALSE)</f>
        <v>43207</v>
      </c>
      <c r="E63" s="250">
        <f>VLOOKUP(A63,$N$91:$Z$95,3,FALSE)</f>
        <v>11878</v>
      </c>
      <c r="F63" s="229">
        <v>19620</v>
      </c>
      <c r="G63" s="251">
        <f>D63+E63</f>
        <v>55085</v>
      </c>
      <c r="H63" s="247">
        <f>G63*(1+'Start Here - Data Entry '!$G$13)</f>
        <v>55085</v>
      </c>
      <c r="I63" s="247">
        <f>H63*(1+'Start Here - Data Entry '!$H$13)</f>
        <v>55085</v>
      </c>
      <c r="J63" s="247">
        <f>I63*(1+'Start Here - Data Entry '!$I$13)</f>
        <v>55085</v>
      </c>
      <c r="K63" s="247">
        <f>J63*(1+'Start Here - Data Entry '!$J$13)</f>
        <v>55085</v>
      </c>
      <c r="L63" s="247">
        <f>K63*(1+'Start Here - Data Entry '!$K$13)</f>
        <v>55085</v>
      </c>
      <c r="M63" s="211"/>
      <c r="N63" s="233">
        <v>0</v>
      </c>
      <c r="O63" s="408">
        <f t="shared" si="27"/>
        <v>0</v>
      </c>
      <c r="P63" s="211"/>
      <c r="Q63" s="233">
        <v>0</v>
      </c>
      <c r="R63" s="408">
        <f t="shared" si="28"/>
        <v>0</v>
      </c>
      <c r="S63" s="211"/>
      <c r="T63" s="233">
        <v>0</v>
      </c>
      <c r="U63" s="408">
        <f t="shared" si="29"/>
        <v>0</v>
      </c>
      <c r="V63" s="211"/>
      <c r="W63" s="233">
        <v>0</v>
      </c>
      <c r="X63" s="408">
        <f t="shared" si="30"/>
        <v>0</v>
      </c>
      <c r="Y63" s="211"/>
      <c r="Z63" s="233">
        <v>0</v>
      </c>
      <c r="AA63" s="408">
        <f t="shared" si="31"/>
        <v>0</v>
      </c>
      <c r="AB63" s="211"/>
      <c r="AC63" s="233">
        <v>0</v>
      </c>
      <c r="AD63" s="408">
        <f t="shared" si="32"/>
        <v>0</v>
      </c>
    </row>
    <row r="64" spans="1:30" s="217" customFormat="1" ht="13.5" thickBot="1" x14ac:dyDescent="0.25">
      <c r="A64" s="237"/>
      <c r="B64" s="211"/>
      <c r="C64" s="253" t="s">
        <v>271</v>
      </c>
      <c r="D64" s="254">
        <f>SUM(D60:D63)</f>
        <v>283699</v>
      </c>
      <c r="E64" s="255">
        <f>SUM(E60:E63)</f>
        <v>68268</v>
      </c>
      <c r="F64" s="256">
        <f>SUM(F60:F63)</f>
        <v>78480</v>
      </c>
      <c r="G64" s="254"/>
      <c r="H64" s="260"/>
      <c r="I64" s="260"/>
      <c r="J64" s="260"/>
      <c r="K64" s="260"/>
      <c r="L64" s="260"/>
      <c r="M64" s="211"/>
      <c r="N64" s="385">
        <f>SUM(N60:N63)</f>
        <v>0</v>
      </c>
      <c r="O64" s="409">
        <f>SUM(O60:O63)</f>
        <v>0</v>
      </c>
      <c r="P64" s="211"/>
      <c r="Q64" s="385">
        <f>SUM(Q60:Q63)</f>
        <v>3.5</v>
      </c>
      <c r="R64" s="409">
        <f>SUM(R60:R63)</f>
        <v>364043</v>
      </c>
      <c r="S64" s="211"/>
      <c r="T64" s="385">
        <f>SUM(T60:T63)</f>
        <v>3.5</v>
      </c>
      <c r="U64" s="409">
        <f>SUM(U60:U63)</f>
        <v>364043</v>
      </c>
      <c r="V64" s="211"/>
      <c r="W64" s="385">
        <f>SUM(W60:W63)</f>
        <v>3.5</v>
      </c>
      <c r="X64" s="409">
        <f>SUM(X60:X63)</f>
        <v>364043</v>
      </c>
      <c r="Y64" s="211"/>
      <c r="Z64" s="385">
        <f>SUM(Z60:Z63)</f>
        <v>3.5</v>
      </c>
      <c r="AA64" s="409">
        <f>SUM(AA60:AA63)</f>
        <v>364043</v>
      </c>
      <c r="AB64" s="211"/>
      <c r="AC64" s="385">
        <f>SUM(AC60:AC63)</f>
        <v>3.5</v>
      </c>
      <c r="AD64" s="409">
        <f>SUM(AD60:AD63)</f>
        <v>364043</v>
      </c>
    </row>
    <row r="65" spans="1:30" s="217" customFormat="1" x14ac:dyDescent="0.2">
      <c r="A65" s="237"/>
      <c r="B65" s="211"/>
      <c r="C65" s="212"/>
      <c r="D65" s="211"/>
      <c r="E65" s="211"/>
      <c r="F65" s="211"/>
      <c r="G65" s="212"/>
      <c r="H65" s="211"/>
      <c r="I65" s="211"/>
      <c r="J65" s="211"/>
      <c r="K65" s="211"/>
      <c r="L65" s="211"/>
      <c r="M65" s="211"/>
      <c r="N65" s="257"/>
      <c r="O65" s="405"/>
      <c r="P65" s="211"/>
      <c r="Q65" s="257"/>
      <c r="R65" s="405"/>
      <c r="S65" s="211"/>
      <c r="T65" s="257"/>
      <c r="U65" s="405"/>
      <c r="V65" s="211"/>
      <c r="W65" s="257"/>
      <c r="X65" s="405"/>
      <c r="Y65" s="211"/>
      <c r="Z65" s="257"/>
      <c r="AA65" s="405"/>
      <c r="AB65" s="211"/>
      <c r="AC65" s="257"/>
      <c r="AD65" s="405"/>
    </row>
    <row r="66" spans="1:30" s="217" customFormat="1" x14ac:dyDescent="0.2">
      <c r="A66" s="237"/>
      <c r="B66" s="211"/>
      <c r="C66" s="241" t="s">
        <v>272</v>
      </c>
      <c r="D66" s="219"/>
      <c r="E66" s="219"/>
      <c r="F66" s="219"/>
      <c r="G66" s="242"/>
      <c r="H66" s="243"/>
      <c r="I66" s="243"/>
      <c r="J66" s="243"/>
      <c r="K66" s="243"/>
      <c r="L66" s="243"/>
      <c r="M66" s="211"/>
      <c r="N66" s="390"/>
      <c r="O66" s="406"/>
      <c r="P66" s="211"/>
      <c r="Q66" s="390"/>
      <c r="R66" s="406"/>
      <c r="S66" s="211"/>
      <c r="T66" s="390"/>
      <c r="U66" s="406"/>
      <c r="V66" s="211"/>
      <c r="W66" s="390"/>
      <c r="X66" s="406"/>
      <c r="Y66" s="211"/>
      <c r="Z66" s="390"/>
      <c r="AA66" s="406"/>
      <c r="AB66" s="211"/>
      <c r="AC66" s="390"/>
      <c r="AD66" s="406"/>
    </row>
    <row r="67" spans="1:30" s="217" customFormat="1" ht="14.25" x14ac:dyDescent="0.2">
      <c r="A67" s="244" t="s">
        <v>273</v>
      </c>
      <c r="B67" s="211"/>
      <c r="C67" s="222" t="s">
        <v>993</v>
      </c>
      <c r="D67" s="250">
        <v>29526</v>
      </c>
      <c r="E67" s="229">
        <v>9403</v>
      </c>
      <c r="F67" s="229">
        <v>19620</v>
      </c>
      <c r="G67" s="246">
        <f t="shared" ref="G67:G75" si="33">D67+E67</f>
        <v>38929</v>
      </c>
      <c r="H67" s="247">
        <f>G67*(1+'Start Here - Data Entry '!$G$13)</f>
        <v>38929</v>
      </c>
      <c r="I67" s="247">
        <f>H67*(1+'Start Here - Data Entry '!$H$13)</f>
        <v>38929</v>
      </c>
      <c r="J67" s="247">
        <f>I67*(1+'Start Here - Data Entry '!$I$13)</f>
        <v>38929</v>
      </c>
      <c r="K67" s="247">
        <f>J67*(1+'Start Here - Data Entry '!$J$13)</f>
        <v>38929</v>
      </c>
      <c r="L67" s="247">
        <f>K67*(1+'Start Here - Data Entry '!$K$13)</f>
        <v>38929</v>
      </c>
      <c r="M67" s="211"/>
      <c r="N67" s="226">
        <v>0</v>
      </c>
      <c r="O67" s="407">
        <f t="shared" ref="O67:O75" si="34">ROUND(N67*$G67,0)</f>
        <v>0</v>
      </c>
      <c r="P67" s="211"/>
      <c r="Q67" s="226">
        <v>0</v>
      </c>
      <c r="R67" s="407">
        <f t="shared" ref="R67:R75" si="35">ROUND(Q67*$H67,0)</f>
        <v>0</v>
      </c>
      <c r="S67" s="211"/>
      <c r="T67" s="226">
        <v>0</v>
      </c>
      <c r="U67" s="407">
        <f t="shared" ref="U67:U75" si="36">ROUND(T67*$I67,0)</f>
        <v>0</v>
      </c>
      <c r="V67" s="211"/>
      <c r="W67" s="226">
        <v>0</v>
      </c>
      <c r="X67" s="407">
        <f t="shared" ref="X67:X75" si="37">ROUND(W67*$J67,0)</f>
        <v>0</v>
      </c>
      <c r="Y67" s="211"/>
      <c r="Z67" s="226">
        <v>0</v>
      </c>
      <c r="AA67" s="407">
        <f t="shared" ref="AA67:AA75" si="38">ROUND(Z67*$K67,0)</f>
        <v>0</v>
      </c>
      <c r="AB67" s="211"/>
      <c r="AC67" s="226">
        <v>0</v>
      </c>
      <c r="AD67" s="407">
        <f t="shared" ref="AD67:AD75" si="39">ROUND(AC67*$L67,0)</f>
        <v>0</v>
      </c>
    </row>
    <row r="68" spans="1:30" s="217" customFormat="1" ht="14.25" x14ac:dyDescent="0.2">
      <c r="A68" s="244" t="s">
        <v>274</v>
      </c>
      <c r="B68" s="211"/>
      <c r="C68" s="222" t="s">
        <v>994</v>
      </c>
      <c r="D68" s="250">
        <v>32352</v>
      </c>
      <c r="E68" s="229">
        <v>9932</v>
      </c>
      <c r="F68" s="229">
        <v>19620</v>
      </c>
      <c r="G68" s="246">
        <f>D68+E68</f>
        <v>42284</v>
      </c>
      <c r="H68" s="247">
        <f>G68*(1+'Start Here - Data Entry '!$G$13)</f>
        <v>42284</v>
      </c>
      <c r="I68" s="247">
        <f>H68*(1+'Start Here - Data Entry '!$H$13)</f>
        <v>42284</v>
      </c>
      <c r="J68" s="247">
        <f>I68*(1+'Start Here - Data Entry '!$I$13)</f>
        <v>42284</v>
      </c>
      <c r="K68" s="247">
        <f>J68*(1+'Start Here - Data Entry '!$J$13)</f>
        <v>42284</v>
      </c>
      <c r="L68" s="247">
        <f>K68*(1+'Start Here - Data Entry '!$K$13)</f>
        <v>42284</v>
      </c>
      <c r="M68" s="211"/>
      <c r="N68" s="226">
        <v>0</v>
      </c>
      <c r="O68" s="407">
        <f>ROUND(N68*$G68,0)</f>
        <v>0</v>
      </c>
      <c r="P68" s="211"/>
      <c r="Q68" s="226">
        <v>3</v>
      </c>
      <c r="R68" s="407">
        <f>ROUND(Q68*$H68,0)</f>
        <v>126852</v>
      </c>
      <c r="S68" s="211"/>
      <c r="T68" s="226">
        <v>3</v>
      </c>
      <c r="U68" s="407">
        <f>ROUND(T68*$I68,0)</f>
        <v>126852</v>
      </c>
      <c r="V68" s="211"/>
      <c r="W68" s="226">
        <v>2</v>
      </c>
      <c r="X68" s="407">
        <f>ROUND(W68*$J68,0)</f>
        <v>84568</v>
      </c>
      <c r="Y68" s="211"/>
      <c r="Z68" s="226">
        <v>2</v>
      </c>
      <c r="AA68" s="407">
        <f>ROUND(Z68*$K68,0)</f>
        <v>84568</v>
      </c>
      <c r="AB68" s="211"/>
      <c r="AC68" s="226">
        <v>2</v>
      </c>
      <c r="AD68" s="407">
        <f>ROUND(AC68*$L68,0)</f>
        <v>84568</v>
      </c>
    </row>
    <row r="69" spans="1:30" s="217" customFormat="1" ht="14.25" x14ac:dyDescent="0.2">
      <c r="A69" s="244" t="s">
        <v>275</v>
      </c>
      <c r="B69" s="211"/>
      <c r="C69" s="222" t="s">
        <v>995</v>
      </c>
      <c r="D69" s="250">
        <v>34645</v>
      </c>
      <c r="E69" s="229">
        <v>10362</v>
      </c>
      <c r="F69" s="229">
        <v>19620</v>
      </c>
      <c r="G69" s="246">
        <f>D69+E69</f>
        <v>45007</v>
      </c>
      <c r="H69" s="247">
        <f>G69*(1+'Start Here - Data Entry '!$G$13)</f>
        <v>45007</v>
      </c>
      <c r="I69" s="247">
        <f>H69*(1+'Start Here - Data Entry '!$H$13)</f>
        <v>45007</v>
      </c>
      <c r="J69" s="247">
        <f>I69*(1+'Start Here - Data Entry '!$I$13)</f>
        <v>45007</v>
      </c>
      <c r="K69" s="247">
        <f>J69*(1+'Start Here - Data Entry '!$J$13)</f>
        <v>45007</v>
      </c>
      <c r="L69" s="247">
        <f>K69*(1+'Start Here - Data Entry '!$K$13)</f>
        <v>45007</v>
      </c>
      <c r="M69" s="211"/>
      <c r="N69" s="226">
        <v>0</v>
      </c>
      <c r="O69" s="407">
        <f>ROUND(N69*$G69,0)</f>
        <v>0</v>
      </c>
      <c r="P69" s="211"/>
      <c r="Q69" s="226">
        <v>0</v>
      </c>
      <c r="R69" s="407">
        <f>ROUND(Q69*$H69,0)</f>
        <v>0</v>
      </c>
      <c r="S69" s="211"/>
      <c r="T69" s="226">
        <v>0</v>
      </c>
      <c r="U69" s="407">
        <f>ROUND(T69*$I69,0)</f>
        <v>0</v>
      </c>
      <c r="V69" s="211"/>
      <c r="W69" s="226">
        <v>0</v>
      </c>
      <c r="X69" s="407">
        <f>ROUND(W69*$J69,0)</f>
        <v>0</v>
      </c>
      <c r="Y69" s="211"/>
      <c r="Z69" s="226">
        <v>0</v>
      </c>
      <c r="AA69" s="407">
        <f>ROUND(Z69*$K69,0)</f>
        <v>0</v>
      </c>
      <c r="AB69" s="211"/>
      <c r="AC69" s="226">
        <v>0</v>
      </c>
      <c r="AD69" s="407">
        <f>ROUND(AC69*$L69,0)</f>
        <v>0</v>
      </c>
    </row>
    <row r="70" spans="1:30" s="217" customFormat="1" ht="14.25" x14ac:dyDescent="0.2">
      <c r="A70" s="244" t="s">
        <v>276</v>
      </c>
      <c r="B70" s="211"/>
      <c r="C70" s="222" t="s">
        <v>993</v>
      </c>
      <c r="D70" s="250">
        <v>32715</v>
      </c>
      <c r="E70" s="229">
        <v>10001</v>
      </c>
      <c r="F70" s="229">
        <v>19620</v>
      </c>
      <c r="G70" s="246">
        <f>D70+E70</f>
        <v>42716</v>
      </c>
      <c r="H70" s="247">
        <f>G70*(1+'Start Here - Data Entry '!$G$13)</f>
        <v>42716</v>
      </c>
      <c r="I70" s="247">
        <f>H70*(1+'Start Here - Data Entry '!$H$13)</f>
        <v>42716</v>
      </c>
      <c r="J70" s="247">
        <f>I70*(1+'Start Here - Data Entry '!$I$13)</f>
        <v>42716</v>
      </c>
      <c r="K70" s="247">
        <f>J70*(1+'Start Here - Data Entry '!$J$13)</f>
        <v>42716</v>
      </c>
      <c r="L70" s="247">
        <f>K70*(1+'Start Here - Data Entry '!$K$13)</f>
        <v>42716</v>
      </c>
      <c r="M70" s="211"/>
      <c r="N70" s="226">
        <v>0</v>
      </c>
      <c r="O70" s="407">
        <f>ROUND(N70*$G70,0)</f>
        <v>0</v>
      </c>
      <c r="P70" s="211"/>
      <c r="Q70" s="226">
        <v>0</v>
      </c>
      <c r="R70" s="407">
        <f>ROUND(Q70*$H70,0)</f>
        <v>0</v>
      </c>
      <c r="S70" s="211"/>
      <c r="T70" s="226">
        <v>0</v>
      </c>
      <c r="U70" s="407">
        <f>ROUND(T70*$I70,0)</f>
        <v>0</v>
      </c>
      <c r="V70" s="211"/>
      <c r="W70" s="226">
        <v>0</v>
      </c>
      <c r="X70" s="407">
        <f>ROUND(W70*$J70,0)</f>
        <v>0</v>
      </c>
      <c r="Y70" s="211"/>
      <c r="Z70" s="226">
        <v>0</v>
      </c>
      <c r="AA70" s="407">
        <f>ROUND(Z70*$K70,0)</f>
        <v>0</v>
      </c>
      <c r="AB70" s="211"/>
      <c r="AC70" s="226">
        <v>0</v>
      </c>
      <c r="AD70" s="407">
        <f>ROUND(AC70*$L70,0)</f>
        <v>0</v>
      </c>
    </row>
    <row r="71" spans="1:30" s="217" customFormat="1" ht="14.25" x14ac:dyDescent="0.2">
      <c r="A71" s="244" t="s">
        <v>277</v>
      </c>
      <c r="B71" s="211"/>
      <c r="C71" s="222" t="s">
        <v>996</v>
      </c>
      <c r="D71" s="250">
        <v>34715</v>
      </c>
      <c r="E71" s="229">
        <v>10375</v>
      </c>
      <c r="F71" s="229">
        <v>19620</v>
      </c>
      <c r="G71" s="246">
        <f>D71+E71</f>
        <v>45090</v>
      </c>
      <c r="H71" s="247">
        <f>G71*(1+'Start Here - Data Entry '!$G$13)</f>
        <v>45090</v>
      </c>
      <c r="I71" s="247">
        <f>H71*(1+'Start Here - Data Entry '!$H$13)</f>
        <v>45090</v>
      </c>
      <c r="J71" s="247">
        <f>I71*(1+'Start Here - Data Entry '!$I$13)</f>
        <v>45090</v>
      </c>
      <c r="K71" s="247">
        <f>J71*(1+'Start Here - Data Entry '!$J$13)</f>
        <v>45090</v>
      </c>
      <c r="L71" s="247">
        <f>K71*(1+'Start Here - Data Entry '!$K$13)</f>
        <v>45090</v>
      </c>
      <c r="M71" s="211"/>
      <c r="N71" s="226">
        <v>0</v>
      </c>
      <c r="O71" s="407">
        <f>ROUND(N71*$G71,0)</f>
        <v>0</v>
      </c>
      <c r="P71" s="211"/>
      <c r="Q71" s="226">
        <v>0</v>
      </c>
      <c r="R71" s="407">
        <f>ROUND(Q71*$H71,0)</f>
        <v>0</v>
      </c>
      <c r="S71" s="211"/>
      <c r="T71" s="226">
        <v>0</v>
      </c>
      <c r="U71" s="407">
        <f>ROUND(T71*$I71,0)</f>
        <v>0</v>
      </c>
      <c r="V71" s="211"/>
      <c r="W71" s="226">
        <v>0</v>
      </c>
      <c r="X71" s="407">
        <f>ROUND(W71*$J71,0)</f>
        <v>0</v>
      </c>
      <c r="Y71" s="211"/>
      <c r="Z71" s="226">
        <v>0</v>
      </c>
      <c r="AA71" s="407">
        <f>ROUND(Z71*$K71,0)</f>
        <v>0</v>
      </c>
      <c r="AB71" s="211"/>
      <c r="AC71" s="226">
        <v>0</v>
      </c>
      <c r="AD71" s="407">
        <f>ROUND(AC71*$L71,0)</f>
        <v>0</v>
      </c>
    </row>
    <row r="72" spans="1:30" s="217" customFormat="1" ht="14.25" x14ac:dyDescent="0.2">
      <c r="A72" s="244" t="s">
        <v>278</v>
      </c>
      <c r="B72" s="211"/>
      <c r="C72" s="222" t="s">
        <v>997</v>
      </c>
      <c r="D72" s="250">
        <v>38826</v>
      </c>
      <c r="E72" s="229">
        <v>11144</v>
      </c>
      <c r="F72" s="229">
        <v>19620</v>
      </c>
      <c r="G72" s="246">
        <f>D72+E72</f>
        <v>49970</v>
      </c>
      <c r="H72" s="247">
        <f>G72*(1+'Start Here - Data Entry '!$G$13)</f>
        <v>49970</v>
      </c>
      <c r="I72" s="247">
        <f>H72*(1+'Start Here - Data Entry '!$H$13)</f>
        <v>49970</v>
      </c>
      <c r="J72" s="247">
        <f>I72*(1+'Start Here - Data Entry '!$I$13)</f>
        <v>49970</v>
      </c>
      <c r="K72" s="247">
        <f>J72*(1+'Start Here - Data Entry '!$J$13)</f>
        <v>49970</v>
      </c>
      <c r="L72" s="247">
        <f>K72*(1+'Start Here - Data Entry '!$K$13)</f>
        <v>49970</v>
      </c>
      <c r="M72" s="211"/>
      <c r="N72" s="226">
        <v>0</v>
      </c>
      <c r="O72" s="407">
        <f>ROUND(N72*$G72,0)</f>
        <v>0</v>
      </c>
      <c r="P72" s="211"/>
      <c r="Q72" s="226">
        <v>0</v>
      </c>
      <c r="R72" s="407">
        <f>ROUND(Q72*$H72,0)</f>
        <v>0</v>
      </c>
      <c r="S72" s="211"/>
      <c r="T72" s="226">
        <v>0</v>
      </c>
      <c r="U72" s="407">
        <f>ROUND(T72*$I72,0)</f>
        <v>0</v>
      </c>
      <c r="V72" s="211"/>
      <c r="W72" s="226">
        <v>0</v>
      </c>
      <c r="X72" s="407">
        <f>ROUND(W72*$J72,0)</f>
        <v>0</v>
      </c>
      <c r="Y72" s="211"/>
      <c r="Z72" s="226">
        <v>0</v>
      </c>
      <c r="AA72" s="407">
        <f>ROUND(Z72*$K72,0)</f>
        <v>0</v>
      </c>
      <c r="AB72" s="211"/>
      <c r="AC72" s="226">
        <v>0</v>
      </c>
      <c r="AD72" s="407">
        <f>ROUND(AC72*$L72,0)</f>
        <v>0</v>
      </c>
    </row>
    <row r="73" spans="1:30" s="217" customFormat="1" ht="14.25" x14ac:dyDescent="0.2">
      <c r="A73" s="244" t="s">
        <v>279</v>
      </c>
      <c r="B73" s="211"/>
      <c r="C73" s="222" t="s">
        <v>998</v>
      </c>
      <c r="D73" s="250">
        <v>28371</v>
      </c>
      <c r="E73" s="229">
        <v>9187</v>
      </c>
      <c r="F73" s="229">
        <v>19620</v>
      </c>
      <c r="G73" s="246">
        <f t="shared" si="33"/>
        <v>37558</v>
      </c>
      <c r="H73" s="247">
        <f>G73*(1+'Start Here - Data Entry '!$G$13)</f>
        <v>37558</v>
      </c>
      <c r="I73" s="247">
        <f>H73*(1+'Start Here - Data Entry '!$H$13)</f>
        <v>37558</v>
      </c>
      <c r="J73" s="247">
        <f>I73*(1+'Start Here - Data Entry '!$I$13)</f>
        <v>37558</v>
      </c>
      <c r="K73" s="247">
        <f>J73*(1+'Start Here - Data Entry '!$J$13)</f>
        <v>37558</v>
      </c>
      <c r="L73" s="247">
        <f>K73*(1+'Start Here - Data Entry '!$K$13)</f>
        <v>37558</v>
      </c>
      <c r="M73" s="211"/>
      <c r="N73" s="226">
        <v>0</v>
      </c>
      <c r="O73" s="407">
        <f t="shared" si="34"/>
        <v>0</v>
      </c>
      <c r="P73" s="211"/>
      <c r="Q73" s="226">
        <v>0</v>
      </c>
      <c r="R73" s="407">
        <f t="shared" si="35"/>
        <v>0</v>
      </c>
      <c r="S73" s="211"/>
      <c r="T73" s="226">
        <v>0</v>
      </c>
      <c r="U73" s="407">
        <f t="shared" si="36"/>
        <v>0</v>
      </c>
      <c r="V73" s="211"/>
      <c r="W73" s="226">
        <v>0</v>
      </c>
      <c r="X73" s="407">
        <f t="shared" si="37"/>
        <v>0</v>
      </c>
      <c r="Y73" s="211"/>
      <c r="Z73" s="226">
        <v>0</v>
      </c>
      <c r="AA73" s="407">
        <f t="shared" si="38"/>
        <v>0</v>
      </c>
      <c r="AB73" s="211"/>
      <c r="AC73" s="226">
        <v>0</v>
      </c>
      <c r="AD73" s="407">
        <f t="shared" si="39"/>
        <v>0</v>
      </c>
    </row>
    <row r="74" spans="1:30" s="217" customFormat="1" ht="14.25" x14ac:dyDescent="0.2">
      <c r="A74" s="244" t="s">
        <v>280</v>
      </c>
      <c r="B74" s="211"/>
      <c r="C74" s="222" t="s">
        <v>999</v>
      </c>
      <c r="D74" s="250">
        <v>38547</v>
      </c>
      <c r="E74" s="229">
        <v>11092</v>
      </c>
      <c r="F74" s="229">
        <v>19620</v>
      </c>
      <c r="G74" s="246">
        <f t="shared" si="33"/>
        <v>49639</v>
      </c>
      <c r="H74" s="247">
        <f>G74*(1+'Start Here - Data Entry '!$G$13)</f>
        <v>49639</v>
      </c>
      <c r="I74" s="247">
        <f>H74*(1+'Start Here - Data Entry '!$H$13)</f>
        <v>49639</v>
      </c>
      <c r="J74" s="247">
        <f>I74*(1+'Start Here - Data Entry '!$I$13)</f>
        <v>49639</v>
      </c>
      <c r="K74" s="247">
        <f>J74*(1+'Start Here - Data Entry '!$J$13)</f>
        <v>49639</v>
      </c>
      <c r="L74" s="247">
        <f>K74*(1+'Start Here - Data Entry '!$K$13)</f>
        <v>49639</v>
      </c>
      <c r="M74" s="211"/>
      <c r="N74" s="226">
        <v>0</v>
      </c>
      <c r="O74" s="407">
        <f t="shared" si="34"/>
        <v>0</v>
      </c>
      <c r="P74" s="211"/>
      <c r="Q74" s="226">
        <v>0</v>
      </c>
      <c r="R74" s="407">
        <f t="shared" si="35"/>
        <v>0</v>
      </c>
      <c r="S74" s="211"/>
      <c r="T74" s="226">
        <v>0</v>
      </c>
      <c r="U74" s="407">
        <f t="shared" si="36"/>
        <v>0</v>
      </c>
      <c r="V74" s="211"/>
      <c r="W74" s="226">
        <v>0</v>
      </c>
      <c r="X74" s="407">
        <f t="shared" si="37"/>
        <v>0</v>
      </c>
      <c r="Y74" s="211"/>
      <c r="Z74" s="226">
        <v>0</v>
      </c>
      <c r="AA74" s="407">
        <f t="shared" si="38"/>
        <v>0</v>
      </c>
      <c r="AB74" s="211"/>
      <c r="AC74" s="226">
        <v>0</v>
      </c>
      <c r="AD74" s="407">
        <f t="shared" si="39"/>
        <v>0</v>
      </c>
    </row>
    <row r="75" spans="1:30" s="217" customFormat="1" ht="15" thickBot="1" x14ac:dyDescent="0.25">
      <c r="A75" s="244" t="s">
        <v>281</v>
      </c>
      <c r="B75" s="211"/>
      <c r="C75" s="222" t="s">
        <v>1000</v>
      </c>
      <c r="D75" s="250">
        <v>42538</v>
      </c>
      <c r="E75" s="229">
        <v>11839</v>
      </c>
      <c r="F75" s="229">
        <v>19620</v>
      </c>
      <c r="G75" s="246">
        <f t="shared" si="33"/>
        <v>54377</v>
      </c>
      <c r="H75" s="247">
        <f>G75*(1+'Start Here - Data Entry '!$G$13)</f>
        <v>54377</v>
      </c>
      <c r="I75" s="247">
        <f>H75*(1+'Start Here - Data Entry '!$H$13)</f>
        <v>54377</v>
      </c>
      <c r="J75" s="247">
        <f>I75*(1+'Start Here - Data Entry '!$I$13)</f>
        <v>54377</v>
      </c>
      <c r="K75" s="247">
        <f>J75*(1+'Start Here - Data Entry '!$J$13)</f>
        <v>54377</v>
      </c>
      <c r="L75" s="247">
        <f>K75*(1+'Start Here - Data Entry '!$K$13)</f>
        <v>54377</v>
      </c>
      <c r="M75" s="211"/>
      <c r="N75" s="226">
        <v>0</v>
      </c>
      <c r="O75" s="407">
        <f t="shared" si="34"/>
        <v>0</v>
      </c>
      <c r="P75" s="211"/>
      <c r="Q75" s="226">
        <v>0</v>
      </c>
      <c r="R75" s="407">
        <f t="shared" si="35"/>
        <v>0</v>
      </c>
      <c r="S75" s="211"/>
      <c r="T75" s="226">
        <v>0</v>
      </c>
      <c r="U75" s="407">
        <f t="shared" si="36"/>
        <v>0</v>
      </c>
      <c r="V75" s="211"/>
      <c r="W75" s="226">
        <v>0</v>
      </c>
      <c r="X75" s="407">
        <f t="shared" si="37"/>
        <v>0</v>
      </c>
      <c r="Y75" s="211"/>
      <c r="Z75" s="226">
        <v>0</v>
      </c>
      <c r="AA75" s="407">
        <f t="shared" si="38"/>
        <v>0</v>
      </c>
      <c r="AB75" s="211"/>
      <c r="AC75" s="226">
        <v>0</v>
      </c>
      <c r="AD75" s="407">
        <f t="shared" si="39"/>
        <v>0</v>
      </c>
    </row>
    <row r="76" spans="1:30" s="217" customFormat="1" ht="13.5" thickBot="1" x14ac:dyDescent="0.25">
      <c r="A76" s="237"/>
      <c r="B76" s="211"/>
      <c r="C76" s="253" t="s">
        <v>285</v>
      </c>
      <c r="D76" s="254">
        <f>SUM(D67:D75)</f>
        <v>312235</v>
      </c>
      <c r="E76" s="255">
        <f>SUM(E67:E75)</f>
        <v>93335</v>
      </c>
      <c r="F76" s="256">
        <f>SUM(F67:F75)</f>
        <v>176580</v>
      </c>
      <c r="G76" s="254"/>
      <c r="H76" s="260"/>
      <c r="I76" s="260"/>
      <c r="J76" s="260"/>
      <c r="K76" s="260"/>
      <c r="L76" s="260"/>
      <c r="M76" s="211"/>
      <c r="N76" s="385">
        <f>SUM(N67:N75)</f>
        <v>0</v>
      </c>
      <c r="O76" s="409">
        <f>SUM(O67:O75)</f>
        <v>0</v>
      </c>
      <c r="P76" s="211"/>
      <c r="Q76" s="385">
        <f>SUM(Q67:Q75)</f>
        <v>3</v>
      </c>
      <c r="R76" s="409">
        <f>SUM(R67:R75)</f>
        <v>126852</v>
      </c>
      <c r="S76" s="211"/>
      <c r="T76" s="385">
        <f>SUM(T67:T75)</f>
        <v>3</v>
      </c>
      <c r="U76" s="409">
        <f>SUM(U67:U75)</f>
        <v>126852</v>
      </c>
      <c r="V76" s="211"/>
      <c r="W76" s="385">
        <f>SUM(W67:W75)</f>
        <v>2</v>
      </c>
      <c r="X76" s="409">
        <f>SUM(X67:X75)</f>
        <v>84568</v>
      </c>
      <c r="Y76" s="211"/>
      <c r="Z76" s="385">
        <f>SUM(Z67:Z75)</f>
        <v>2</v>
      </c>
      <c r="AA76" s="409">
        <f>SUM(AA67:AA75)</f>
        <v>84568</v>
      </c>
      <c r="AB76" s="211"/>
      <c r="AC76" s="385">
        <f>SUM(AC67:AC75)</f>
        <v>2</v>
      </c>
      <c r="AD76" s="409">
        <f>SUM(AD67:AD75)</f>
        <v>84568</v>
      </c>
    </row>
    <row r="77" spans="1:30" s="217" customFormat="1" ht="13.5" thickBot="1" x14ac:dyDescent="0.25">
      <c r="A77" s="237"/>
      <c r="B77" s="211"/>
      <c r="C77" s="212"/>
      <c r="D77" s="212"/>
      <c r="E77" s="212"/>
      <c r="F77" s="212"/>
      <c r="G77" s="212"/>
      <c r="H77" s="211"/>
      <c r="I77" s="211"/>
      <c r="J77" s="211"/>
      <c r="K77" s="211"/>
      <c r="L77" s="211"/>
      <c r="M77" s="211"/>
      <c r="N77" s="257"/>
      <c r="O77" s="405"/>
      <c r="P77" s="211"/>
      <c r="Q77" s="257"/>
      <c r="R77" s="405"/>
      <c r="S77" s="211"/>
      <c r="T77" s="257"/>
      <c r="U77" s="405"/>
      <c r="V77" s="211"/>
      <c r="W77" s="257"/>
      <c r="X77" s="405"/>
      <c r="Y77" s="211"/>
      <c r="Z77" s="257"/>
      <c r="AA77" s="405"/>
      <c r="AB77" s="211"/>
      <c r="AC77" s="257"/>
      <c r="AD77" s="405"/>
    </row>
    <row r="78" spans="1:30" s="217" customFormat="1" ht="13.5" thickBot="1" x14ac:dyDescent="0.25">
      <c r="A78" s="184"/>
      <c r="B78" s="211"/>
      <c r="C78" s="234" t="s">
        <v>286</v>
      </c>
      <c r="D78" s="387">
        <f>SUM(D67:D77)</f>
        <v>624470</v>
      </c>
      <c r="E78" s="388">
        <f>SUM(E67:E77)</f>
        <v>186670</v>
      </c>
      <c r="F78" s="389">
        <f>SUM(F67:F77)</f>
        <v>353160</v>
      </c>
      <c r="G78" s="235"/>
      <c r="H78" s="236"/>
      <c r="I78" s="236"/>
      <c r="J78" s="236"/>
      <c r="K78" s="236"/>
      <c r="L78" s="236"/>
      <c r="M78" s="211"/>
      <c r="N78" s="499">
        <f>N43+N57+N64+N76</f>
        <v>0</v>
      </c>
      <c r="O78" s="500">
        <f>O43+O57+O64+O76</f>
        <v>0</v>
      </c>
      <c r="P78" s="211"/>
      <c r="Q78" s="499">
        <f>Q43+Q57+Q64+Q76</f>
        <v>43.4</v>
      </c>
      <c r="R78" s="500">
        <f>R43+R57+R64+R76</f>
        <v>2852361</v>
      </c>
      <c r="S78" s="211"/>
      <c r="T78" s="499">
        <f>T43+T57+T64+T76</f>
        <v>45.4</v>
      </c>
      <c r="U78" s="500">
        <f>U43+U57+U64+U76</f>
        <v>2982977</v>
      </c>
      <c r="V78" s="211"/>
      <c r="W78" s="499">
        <f>W43+W57+W64+W76</f>
        <v>43.9</v>
      </c>
      <c r="X78" s="500">
        <f>X43+X57+X64+X76</f>
        <v>2908039</v>
      </c>
      <c r="Y78" s="211"/>
      <c r="Z78" s="499">
        <f>Z43+Z57+Z64+Z76</f>
        <v>45.4</v>
      </c>
      <c r="AA78" s="500">
        <f>AA43+AA57+AA64+AA76</f>
        <v>3006001</v>
      </c>
      <c r="AB78" s="211"/>
      <c r="AC78" s="499">
        <f>AC43+AC57+AC64+AC76</f>
        <v>46.4</v>
      </c>
      <c r="AD78" s="500">
        <f>AD43+AD57+AD64+AD76</f>
        <v>3071309</v>
      </c>
    </row>
    <row r="79" spans="1:30" s="217" customFormat="1" x14ac:dyDescent="0.2">
      <c r="A79" s="184"/>
      <c r="B79" s="211"/>
      <c r="D79" s="213"/>
      <c r="E79" s="211"/>
      <c r="F79" s="211"/>
      <c r="G79" s="214"/>
      <c r="H79" s="215"/>
      <c r="I79" s="215"/>
      <c r="J79" s="215"/>
      <c r="K79" s="215"/>
      <c r="L79" s="215"/>
      <c r="M79" s="211"/>
      <c r="N79" s="216"/>
      <c r="O79" s="411"/>
      <c r="P79" s="211"/>
      <c r="Q79" s="216"/>
      <c r="R79" s="411"/>
      <c r="S79" s="211"/>
      <c r="T79" s="216"/>
      <c r="U79" s="411"/>
      <c r="V79" s="211"/>
      <c r="W79" s="216"/>
      <c r="X79" s="411"/>
      <c r="Y79" s="211"/>
      <c r="Z79" s="216"/>
      <c r="AA79" s="411"/>
      <c r="AB79" s="211"/>
      <c r="AC79" s="216"/>
      <c r="AD79" s="411"/>
    </row>
    <row r="80" spans="1:30" s="217" customFormat="1" x14ac:dyDescent="0.2">
      <c r="A80" s="184"/>
      <c r="B80" s="211"/>
      <c r="D80" s="213"/>
      <c r="E80" s="211"/>
      <c r="F80" s="211"/>
      <c r="G80" s="214"/>
      <c r="H80" s="215"/>
      <c r="I80" s="215"/>
      <c r="J80" s="215"/>
      <c r="K80" s="215"/>
      <c r="L80" s="215"/>
      <c r="M80" s="212"/>
      <c r="N80" s="216"/>
      <c r="O80" s="411"/>
      <c r="P80" s="212"/>
      <c r="Q80" s="216"/>
      <c r="R80" s="411"/>
      <c r="S80" s="212"/>
      <c r="T80" s="216"/>
      <c r="U80" s="411"/>
      <c r="V80" s="212"/>
      <c r="W80" s="216"/>
      <c r="X80" s="411"/>
      <c r="Y80" s="212"/>
      <c r="Z80" s="216"/>
      <c r="AA80" s="411"/>
      <c r="AB80" s="212"/>
      <c r="AC80" s="216"/>
      <c r="AD80" s="411"/>
    </row>
    <row r="81" spans="1:30" s="217" customFormat="1" x14ac:dyDescent="0.2">
      <c r="A81" s="184"/>
      <c r="B81" s="211"/>
      <c r="D81" s="261"/>
      <c r="E81" s="262"/>
      <c r="F81" s="262"/>
      <c r="G81" s="214"/>
      <c r="H81" s="215"/>
      <c r="I81" s="215"/>
      <c r="J81" s="215"/>
      <c r="K81" s="215"/>
      <c r="L81" s="215"/>
      <c r="M81" s="212"/>
      <c r="N81" s="216"/>
      <c r="O81" s="411"/>
      <c r="P81" s="212"/>
      <c r="Q81" s="216"/>
      <c r="R81" s="411"/>
      <c r="S81" s="212"/>
      <c r="T81" s="216"/>
      <c r="U81" s="411"/>
      <c r="V81" s="212"/>
      <c r="W81" s="216"/>
      <c r="X81" s="411"/>
      <c r="Y81" s="212"/>
      <c r="Z81" s="216"/>
      <c r="AA81" s="411"/>
      <c r="AB81" s="212"/>
      <c r="AC81" s="216"/>
      <c r="AD81" s="411"/>
    </row>
    <row r="82" spans="1:30" s="217" customFormat="1" x14ac:dyDescent="0.2">
      <c r="A82" s="184"/>
      <c r="B82" s="211"/>
      <c r="D82" s="261"/>
      <c r="E82" s="262"/>
      <c r="F82" s="262"/>
      <c r="G82" s="214"/>
      <c r="H82" s="215"/>
      <c r="I82" s="215"/>
      <c r="J82" s="215"/>
      <c r="K82" s="215"/>
      <c r="L82" s="215"/>
      <c r="M82" s="212"/>
      <c r="N82" s="216"/>
      <c r="O82" s="411"/>
      <c r="P82" s="212"/>
      <c r="Q82" s="216"/>
      <c r="R82" s="411"/>
      <c r="S82" s="212"/>
      <c r="T82" s="216"/>
      <c r="U82" s="411"/>
      <c r="V82" s="212"/>
      <c r="W82" s="216"/>
      <c r="X82" s="411"/>
      <c r="Y82" s="212"/>
      <c r="Z82" s="216"/>
      <c r="AA82" s="411"/>
      <c r="AB82" s="212"/>
      <c r="AC82" s="216"/>
      <c r="AD82" s="411"/>
    </row>
    <row r="83" spans="1:30" s="217" customFormat="1" x14ac:dyDescent="0.2">
      <c r="A83" s="184"/>
      <c r="B83" s="211"/>
      <c r="D83" s="261"/>
      <c r="E83" s="262"/>
      <c r="F83" s="262"/>
      <c r="G83" s="214"/>
      <c r="H83" s="215"/>
      <c r="I83" s="215"/>
      <c r="J83" s="215"/>
      <c r="K83" s="215"/>
      <c r="L83" s="215"/>
      <c r="M83" s="211"/>
      <c r="N83" s="216"/>
      <c r="O83" s="411"/>
      <c r="P83" s="211"/>
      <c r="Q83" s="216"/>
      <c r="R83" s="411"/>
      <c r="S83" s="211"/>
      <c r="T83" s="216"/>
      <c r="U83" s="411"/>
      <c r="V83" s="211"/>
      <c r="W83" s="216"/>
      <c r="X83" s="411"/>
      <c r="Y83" s="211"/>
      <c r="Z83" s="216"/>
      <c r="AA83" s="411"/>
      <c r="AB83" s="211"/>
      <c r="AC83" s="216"/>
      <c r="AD83" s="411"/>
    </row>
    <row r="84" spans="1:30" s="217" customFormat="1" x14ac:dyDescent="0.2">
      <c r="A84" s="184"/>
      <c r="B84" s="211"/>
      <c r="D84" s="261"/>
      <c r="E84" s="262"/>
      <c r="F84" s="262"/>
      <c r="G84" s="214"/>
      <c r="H84" s="215"/>
      <c r="I84" s="215"/>
      <c r="J84" s="215"/>
      <c r="K84" s="215"/>
      <c r="L84" s="215"/>
      <c r="M84" s="211"/>
      <c r="N84" s="216"/>
      <c r="O84" s="411"/>
      <c r="P84" s="211"/>
      <c r="Q84" s="216"/>
      <c r="R84" s="411"/>
      <c r="S84" s="211"/>
      <c r="T84" s="216"/>
      <c r="U84" s="411"/>
      <c r="V84" s="211"/>
      <c r="W84" s="216"/>
      <c r="X84" s="411"/>
      <c r="Y84" s="211"/>
      <c r="Z84" s="216"/>
      <c r="AA84" s="411"/>
      <c r="AB84" s="211"/>
      <c r="AC84" s="216"/>
      <c r="AD84" s="411"/>
    </row>
    <row r="85" spans="1:30" s="217" customFormat="1" x14ac:dyDescent="0.2">
      <c r="A85" s="184"/>
      <c r="B85" s="211"/>
      <c r="D85" s="261"/>
      <c r="E85" s="263"/>
      <c r="F85" s="263"/>
      <c r="G85" s="214"/>
      <c r="H85" s="215"/>
      <c r="I85" s="215"/>
      <c r="J85" s="215"/>
      <c r="K85" s="215"/>
      <c r="L85" s="215"/>
      <c r="M85" s="211"/>
      <c r="N85" s="216"/>
      <c r="O85" s="411"/>
      <c r="P85" s="211"/>
      <c r="Q85" s="216"/>
      <c r="R85" s="411"/>
      <c r="S85" s="211"/>
      <c r="T85" s="216"/>
      <c r="U85" s="411"/>
      <c r="V85" s="211"/>
      <c r="W85" s="216"/>
      <c r="X85" s="411"/>
      <c r="Y85" s="211"/>
      <c r="Z85" s="216"/>
      <c r="AA85" s="411"/>
      <c r="AB85" s="211"/>
      <c r="AC85" s="216"/>
      <c r="AD85" s="411"/>
    </row>
    <row r="86" spans="1:30" s="217" customFormat="1" x14ac:dyDescent="0.2">
      <c r="A86" s="184"/>
      <c r="B86" s="211"/>
      <c r="C86" s="264"/>
      <c r="D86" s="265"/>
      <c r="E86" s="263"/>
      <c r="F86" s="263"/>
      <c r="G86" s="214"/>
      <c r="H86" s="215"/>
      <c r="I86" s="215"/>
      <c r="J86" s="215"/>
      <c r="K86" s="215"/>
      <c r="L86" s="215"/>
      <c r="M86" s="211"/>
      <c r="N86" s="216"/>
      <c r="O86" s="411"/>
      <c r="P86" s="211"/>
      <c r="Q86" s="216"/>
      <c r="R86" s="411"/>
      <c r="S86" s="211"/>
      <c r="T86" s="216"/>
      <c r="U86" s="411"/>
      <c r="V86" s="211"/>
      <c r="W86" s="216"/>
      <c r="X86" s="411"/>
      <c r="Y86" s="211"/>
      <c r="Z86" s="216"/>
      <c r="AA86" s="411"/>
      <c r="AB86" s="211"/>
      <c r="AC86" s="216"/>
      <c r="AD86" s="411"/>
    </row>
    <row r="87" spans="1:30" s="217" customFormat="1" x14ac:dyDescent="0.2">
      <c r="A87" s="184"/>
      <c r="B87" s="211"/>
      <c r="C87" s="264"/>
      <c r="D87" s="265"/>
      <c r="E87" s="263"/>
      <c r="F87" s="263"/>
      <c r="G87" s="214"/>
      <c r="H87" s="215"/>
      <c r="I87" s="215"/>
      <c r="J87" s="215"/>
      <c r="K87" s="215"/>
      <c r="L87" s="215"/>
      <c r="M87" s="211"/>
      <c r="N87" s="216"/>
      <c r="O87" s="411"/>
      <c r="P87" s="211"/>
      <c r="Q87" s="216"/>
      <c r="R87" s="411"/>
      <c r="S87" s="211"/>
      <c r="T87" s="216"/>
      <c r="U87" s="411"/>
      <c r="V87" s="211"/>
      <c r="W87" s="216"/>
      <c r="X87" s="411"/>
      <c r="Y87" s="211"/>
      <c r="Z87" s="216"/>
      <c r="AA87" s="411"/>
      <c r="AB87" s="211"/>
      <c r="AC87" s="216"/>
      <c r="AD87" s="411"/>
    </row>
    <row r="88" spans="1:30" s="217" customFormat="1" x14ac:dyDescent="0.2">
      <c r="A88" s="184"/>
      <c r="B88" s="211"/>
      <c r="C88" s="264"/>
      <c r="D88" s="265"/>
      <c r="E88" s="263"/>
      <c r="F88" s="263"/>
      <c r="G88" s="214"/>
      <c r="H88" s="215"/>
      <c r="I88" s="215"/>
      <c r="J88" s="215"/>
      <c r="K88" s="215"/>
      <c r="L88" s="215"/>
      <c r="M88" s="211"/>
      <c r="N88" s="216"/>
      <c r="O88" s="411"/>
      <c r="P88" s="211"/>
      <c r="Q88" s="216"/>
      <c r="R88" s="411"/>
      <c r="S88" s="211"/>
      <c r="T88" s="216"/>
      <c r="U88" s="411"/>
      <c r="V88" s="211"/>
      <c r="W88" s="216"/>
      <c r="X88" s="411"/>
      <c r="Y88" s="211"/>
      <c r="Z88" s="216"/>
      <c r="AA88" s="411"/>
      <c r="AB88" s="211"/>
      <c r="AC88" s="216"/>
      <c r="AD88" s="411"/>
    </row>
    <row r="89" spans="1:30" s="217" customFormat="1" x14ac:dyDescent="0.2">
      <c r="A89" s="184"/>
      <c r="B89" s="211"/>
      <c r="C89" s="264"/>
      <c r="D89" s="265"/>
      <c r="E89" s="262"/>
      <c r="F89" s="262"/>
      <c r="G89" s="214"/>
      <c r="H89" s="215"/>
      <c r="I89" s="215"/>
      <c r="J89" s="215"/>
      <c r="K89" s="215"/>
      <c r="L89" s="215"/>
      <c r="M89" s="211"/>
      <c r="N89" s="216"/>
      <c r="O89" s="411"/>
      <c r="P89" s="211"/>
      <c r="Q89" s="216"/>
      <c r="R89" s="411"/>
      <c r="S89" s="211"/>
      <c r="T89" s="216"/>
      <c r="U89" s="411"/>
      <c r="V89" s="211"/>
      <c r="W89" s="216"/>
      <c r="X89" s="411"/>
      <c r="Y89" s="211"/>
      <c r="Z89" s="216"/>
      <c r="AA89" s="411"/>
      <c r="AB89" s="211"/>
      <c r="AC89" s="216"/>
      <c r="AD89" s="411"/>
    </row>
    <row r="90" spans="1:30" s="217" customFormat="1" ht="15" x14ac:dyDescent="0.25">
      <c r="A90" s="184"/>
      <c r="B90" s="211"/>
      <c r="C90" s="322"/>
      <c r="D90" t="s">
        <v>267</v>
      </c>
      <c r="G90" t="s">
        <v>310</v>
      </c>
      <c r="J90" t="s">
        <v>311</v>
      </c>
      <c r="L90" s="215"/>
      <c r="M90" s="211"/>
      <c r="N90" t="s">
        <v>270</v>
      </c>
      <c r="O90" s="411"/>
      <c r="P90" s="211"/>
      <c r="Q90" s="216"/>
      <c r="R90" s="411"/>
      <c r="S90" s="211"/>
      <c r="T90" s="216"/>
      <c r="U90" s="411"/>
      <c r="V90" s="211"/>
      <c r="W90" s="216"/>
      <c r="X90" s="411"/>
      <c r="Y90" s="211"/>
      <c r="Z90" s="216"/>
      <c r="AA90" s="411"/>
      <c r="AB90" s="211"/>
      <c r="AC90" s="216"/>
      <c r="AD90" s="411"/>
    </row>
    <row r="91" spans="1:30" s="217" customFormat="1" ht="15" x14ac:dyDescent="0.25">
      <c r="A91" s="184"/>
      <c r="B91" s="211">
        <v>1</v>
      </c>
      <c r="C91" s="323" t="s">
        <v>13</v>
      </c>
      <c r="D91" t="s">
        <v>1001</v>
      </c>
      <c r="E91" s="217">
        <v>91154</v>
      </c>
      <c r="F91" s="217">
        <v>20854</v>
      </c>
      <c r="G91" t="s">
        <v>1004</v>
      </c>
      <c r="H91" s="217">
        <v>72257</v>
      </c>
      <c r="I91" s="217">
        <v>17317</v>
      </c>
      <c r="J91" t="s">
        <v>1007</v>
      </c>
      <c r="K91" s="217">
        <v>63557</v>
      </c>
      <c r="L91" s="215">
        <v>15688</v>
      </c>
      <c r="M91" s="211"/>
      <c r="N91" s="324" t="s">
        <v>1010</v>
      </c>
      <c r="O91" s="411">
        <v>43615</v>
      </c>
      <c r="P91" s="211">
        <v>11955</v>
      </c>
      <c r="Q91" s="216"/>
      <c r="R91" s="411"/>
      <c r="S91" s="211"/>
      <c r="T91" s="216"/>
      <c r="U91" s="411"/>
      <c r="V91" s="211"/>
      <c r="W91" s="216"/>
      <c r="X91" s="411"/>
      <c r="Y91" s="211"/>
      <c r="Z91" s="216"/>
      <c r="AA91" s="411"/>
      <c r="AB91" s="211"/>
      <c r="AC91" s="216"/>
      <c r="AD91" s="411"/>
    </row>
    <row r="92" spans="1:30" s="217" customFormat="1" ht="15" x14ac:dyDescent="0.25">
      <c r="A92" s="184"/>
      <c r="B92" s="211">
        <v>2</v>
      </c>
      <c r="C92" s="323" t="s">
        <v>316</v>
      </c>
      <c r="D92" t="s">
        <v>1002</v>
      </c>
      <c r="E92" s="217">
        <v>95776</v>
      </c>
      <c r="F92" s="217">
        <v>21719</v>
      </c>
      <c r="G92" t="s">
        <v>1005</v>
      </c>
      <c r="H92" s="217">
        <v>79876</v>
      </c>
      <c r="I92" s="217">
        <v>18743</v>
      </c>
      <c r="J92" t="s">
        <v>1008</v>
      </c>
      <c r="K92" s="217">
        <v>64840</v>
      </c>
      <c r="L92" s="215">
        <v>15928</v>
      </c>
      <c r="M92" s="211"/>
      <c r="N92" s="324" t="s">
        <v>1011</v>
      </c>
      <c r="O92" s="411">
        <v>43207</v>
      </c>
      <c r="P92" s="211">
        <v>11878</v>
      </c>
      <c r="Q92" s="216"/>
      <c r="R92" s="411"/>
      <c r="S92" s="211"/>
      <c r="T92" s="216"/>
      <c r="U92" s="411"/>
      <c r="V92" s="211"/>
      <c r="W92" s="216"/>
      <c r="X92" s="411"/>
      <c r="Y92" s="211"/>
      <c r="Z92" s="216"/>
      <c r="AA92" s="411"/>
      <c r="AB92" s="211"/>
      <c r="AC92" s="216"/>
      <c r="AD92" s="411"/>
    </row>
    <row r="93" spans="1:30" s="217" customFormat="1" ht="15" x14ac:dyDescent="0.25">
      <c r="A93" s="184"/>
      <c r="B93" s="211">
        <v>3</v>
      </c>
      <c r="C93" s="323" t="s">
        <v>15</v>
      </c>
      <c r="D93" t="s">
        <v>1003</v>
      </c>
      <c r="E93" s="217">
        <v>106563</v>
      </c>
      <c r="F93" s="217">
        <v>23739</v>
      </c>
      <c r="G93" t="s">
        <v>1006</v>
      </c>
      <c r="H93" s="217">
        <v>103862</v>
      </c>
      <c r="I93" s="217">
        <v>23233</v>
      </c>
      <c r="J93" t="s">
        <v>1009</v>
      </c>
      <c r="K93" s="217">
        <v>66095</v>
      </c>
      <c r="L93" s="215">
        <v>16163</v>
      </c>
      <c r="M93" s="211"/>
      <c r="N93" s="324" t="s">
        <v>1012</v>
      </c>
      <c r="O93" s="411">
        <v>43941</v>
      </c>
      <c r="P93" s="211">
        <v>12016</v>
      </c>
      <c r="Q93" s="216"/>
      <c r="R93" s="411"/>
      <c r="S93" s="211"/>
      <c r="T93" s="216"/>
      <c r="U93" s="411"/>
      <c r="V93" s="211"/>
      <c r="W93" s="216"/>
      <c r="X93" s="411"/>
      <c r="Y93" s="211"/>
      <c r="Z93" s="216"/>
      <c r="AA93" s="411"/>
      <c r="AB93" s="211"/>
      <c r="AC93" s="216"/>
      <c r="AD93" s="411"/>
    </row>
    <row r="94" spans="1:30" s="217" customFormat="1" ht="15" x14ac:dyDescent="0.25">
      <c r="A94" s="184"/>
      <c r="B94" s="211">
        <v>4</v>
      </c>
      <c r="C94" s="325" t="s">
        <v>17</v>
      </c>
      <c r="D94" t="s">
        <v>1003</v>
      </c>
      <c r="E94" s="217">
        <v>106563</v>
      </c>
      <c r="F94" s="217">
        <v>23739</v>
      </c>
      <c r="G94" t="s">
        <v>1006</v>
      </c>
      <c r="H94" s="217">
        <v>103862</v>
      </c>
      <c r="I94" s="217">
        <v>23233</v>
      </c>
      <c r="J94" t="s">
        <v>1009</v>
      </c>
      <c r="K94" s="217">
        <v>66095</v>
      </c>
      <c r="L94" s="215">
        <v>16163</v>
      </c>
      <c r="M94" s="211"/>
      <c r="N94" s="324" t="s">
        <v>1012</v>
      </c>
      <c r="O94" s="411">
        <v>43941</v>
      </c>
      <c r="P94" s="211">
        <v>12016</v>
      </c>
      <c r="Q94" s="216"/>
      <c r="R94" s="411"/>
      <c r="S94" s="211"/>
      <c r="T94" s="216"/>
      <c r="U94" s="411"/>
      <c r="V94" s="211"/>
      <c r="W94" s="216"/>
      <c r="X94" s="411"/>
      <c r="Y94" s="211"/>
      <c r="Z94" s="216"/>
      <c r="AA94" s="411"/>
      <c r="AB94" s="211"/>
      <c r="AC94" s="216"/>
      <c r="AD94" s="411"/>
    </row>
    <row r="95" spans="1:30" s="217" customFormat="1" ht="15" x14ac:dyDescent="0.25">
      <c r="A95" s="184"/>
      <c r="B95" s="211">
        <v>5</v>
      </c>
      <c r="C95" s="323" t="s">
        <v>16</v>
      </c>
      <c r="D95" t="s">
        <v>1003</v>
      </c>
      <c r="E95" s="217">
        <v>106563</v>
      </c>
      <c r="F95" s="217">
        <v>23739</v>
      </c>
      <c r="G95" t="s">
        <v>1006</v>
      </c>
      <c r="H95" s="217">
        <v>103862</v>
      </c>
      <c r="I95" s="217">
        <v>23233</v>
      </c>
      <c r="J95" t="s">
        <v>1009</v>
      </c>
      <c r="K95" s="217">
        <v>66095</v>
      </c>
      <c r="L95" s="215">
        <v>16163</v>
      </c>
      <c r="M95" s="211"/>
      <c r="N95" s="324" t="s">
        <v>1012</v>
      </c>
      <c r="O95" s="411">
        <v>43941</v>
      </c>
      <c r="P95" s="211">
        <v>12016</v>
      </c>
      <c r="Q95" s="216"/>
      <c r="R95" s="411"/>
      <c r="S95" s="211"/>
      <c r="T95" s="216"/>
      <c r="U95" s="411"/>
      <c r="V95" s="211"/>
      <c r="W95" s="216"/>
      <c r="X95" s="411"/>
      <c r="Y95" s="211"/>
      <c r="Z95" s="216"/>
      <c r="AA95" s="411"/>
      <c r="AB95" s="211"/>
      <c r="AC95" s="216"/>
      <c r="AD95" s="411"/>
    </row>
    <row r="96" spans="1:30" s="217" customFormat="1" ht="15" x14ac:dyDescent="0.25">
      <c r="A96" s="184"/>
      <c r="B96" s="266"/>
      <c r="C96" s="322"/>
      <c r="D96"/>
      <c r="E96"/>
      <c r="F96"/>
      <c r="G96"/>
      <c r="H96" s="215"/>
      <c r="I96" s="215"/>
      <c r="J96" s="215"/>
      <c r="K96" s="215"/>
      <c r="L96" s="215"/>
      <c r="M96" s="266"/>
      <c r="N96" s="216"/>
      <c r="O96" s="411"/>
      <c r="P96" s="266"/>
      <c r="Q96" s="216"/>
      <c r="R96" s="411"/>
      <c r="S96" s="266"/>
      <c r="T96" s="216"/>
      <c r="U96" s="411"/>
      <c r="V96" s="266"/>
      <c r="W96" s="216"/>
      <c r="X96" s="411"/>
      <c r="Y96" s="266"/>
      <c r="Z96" s="216"/>
      <c r="AA96" s="411"/>
      <c r="AB96" s="266"/>
      <c r="AC96" s="216"/>
      <c r="AD96" s="411"/>
    </row>
    <row r="97" spans="1:30" s="217" customFormat="1" x14ac:dyDescent="0.2">
      <c r="A97" s="184"/>
      <c r="B97" s="266"/>
      <c r="C97" s="264"/>
      <c r="D97" s="267"/>
      <c r="E97" s="266"/>
      <c r="F97" s="266"/>
      <c r="G97" s="214"/>
      <c r="H97" s="215"/>
      <c r="I97" s="215"/>
      <c r="J97" s="215"/>
      <c r="K97" s="215"/>
      <c r="L97" s="215"/>
      <c r="M97" s="266"/>
      <c r="N97" s="216"/>
      <c r="O97" s="411"/>
      <c r="P97" s="266"/>
      <c r="Q97" s="216"/>
      <c r="R97" s="411"/>
      <c r="S97" s="266"/>
      <c r="T97" s="216"/>
      <c r="U97" s="411"/>
      <c r="V97" s="266"/>
      <c r="W97" s="216"/>
      <c r="X97" s="411"/>
      <c r="Y97" s="266"/>
      <c r="Z97" s="216"/>
      <c r="AA97" s="411"/>
      <c r="AB97" s="266"/>
      <c r="AC97" s="216"/>
      <c r="AD97" s="411"/>
    </row>
    <row r="98" spans="1:30" s="217" customFormat="1" x14ac:dyDescent="0.2">
      <c r="A98" s="184"/>
      <c r="B98" s="266"/>
      <c r="D98" s="267"/>
      <c r="E98" s="266"/>
      <c r="F98" s="266"/>
      <c r="G98" s="214"/>
      <c r="H98" s="215"/>
      <c r="I98" s="215"/>
      <c r="J98" s="215"/>
      <c r="K98" s="215"/>
      <c r="L98" s="215"/>
      <c r="M98" s="266"/>
      <c r="N98" s="216"/>
      <c r="O98" s="411"/>
      <c r="P98" s="266"/>
      <c r="Q98" s="216"/>
      <c r="R98" s="411"/>
      <c r="S98" s="266"/>
      <c r="T98" s="216"/>
      <c r="U98" s="411"/>
      <c r="V98" s="266"/>
      <c r="W98" s="216"/>
      <c r="X98" s="411"/>
      <c r="Y98" s="266"/>
      <c r="Z98" s="216"/>
      <c r="AA98" s="411"/>
      <c r="AB98" s="266"/>
      <c r="AC98" s="216"/>
      <c r="AD98" s="411"/>
    </row>
    <row r="99" spans="1:30" s="217" customFormat="1" x14ac:dyDescent="0.2">
      <c r="A99" s="184"/>
      <c r="B99" s="266"/>
      <c r="D99" s="267"/>
      <c r="E99" s="266"/>
      <c r="F99" s="266"/>
      <c r="G99" s="214"/>
      <c r="H99" s="215"/>
      <c r="I99" s="215"/>
      <c r="J99" s="215"/>
      <c r="K99" s="215"/>
      <c r="L99" s="215"/>
      <c r="M99" s="266"/>
      <c r="N99" s="216"/>
      <c r="O99" s="411"/>
      <c r="P99" s="266"/>
      <c r="Q99" s="216"/>
      <c r="R99" s="411"/>
      <c r="S99" s="266"/>
      <c r="T99" s="216"/>
      <c r="U99" s="411"/>
      <c r="V99" s="266"/>
      <c r="W99" s="216"/>
      <c r="X99" s="411"/>
      <c r="Y99" s="266"/>
      <c r="Z99" s="216"/>
      <c r="AA99" s="411"/>
      <c r="AB99" s="266"/>
      <c r="AC99" s="216"/>
      <c r="AD99" s="411"/>
    </row>
    <row r="100" spans="1:30" s="217" customFormat="1" x14ac:dyDescent="0.2">
      <c r="A100" s="184"/>
      <c r="B100" s="266"/>
      <c r="D100" s="267"/>
      <c r="E100" s="266"/>
      <c r="F100" s="266"/>
      <c r="G100" s="214"/>
      <c r="H100" s="215"/>
      <c r="I100" s="215"/>
      <c r="J100" s="215"/>
      <c r="K100" s="215"/>
      <c r="L100" s="215"/>
      <c r="M100" s="266"/>
      <c r="N100" s="216"/>
      <c r="O100" s="411"/>
      <c r="P100" s="266"/>
      <c r="Q100" s="216"/>
      <c r="R100" s="411"/>
      <c r="S100" s="266"/>
      <c r="T100" s="216"/>
      <c r="U100" s="411"/>
      <c r="V100" s="266"/>
      <c r="W100" s="216"/>
      <c r="X100" s="411"/>
      <c r="Y100" s="266"/>
      <c r="Z100" s="216"/>
      <c r="AA100" s="411"/>
      <c r="AB100" s="266"/>
      <c r="AC100" s="216"/>
      <c r="AD100" s="411"/>
    </row>
    <row r="101" spans="1:30" s="217" customFormat="1" x14ac:dyDescent="0.2">
      <c r="A101" s="184"/>
      <c r="B101" s="266"/>
      <c r="D101" s="267"/>
      <c r="E101" s="266"/>
      <c r="F101" s="266"/>
      <c r="G101" s="214"/>
      <c r="H101" s="215"/>
      <c r="I101" s="215"/>
      <c r="J101" s="215"/>
      <c r="K101" s="215"/>
      <c r="L101" s="215"/>
      <c r="M101" s="266"/>
      <c r="N101" s="216"/>
      <c r="O101" s="411"/>
      <c r="P101" s="266"/>
      <c r="Q101" s="216"/>
      <c r="R101" s="411"/>
      <c r="S101" s="266"/>
      <c r="T101" s="216"/>
      <c r="U101" s="411"/>
      <c r="V101" s="266"/>
      <c r="W101" s="216"/>
      <c r="X101" s="411"/>
      <c r="Y101" s="266"/>
      <c r="Z101" s="216"/>
      <c r="AA101" s="411"/>
      <c r="AB101" s="266"/>
      <c r="AC101" s="216"/>
      <c r="AD101" s="411"/>
    </row>
    <row r="102" spans="1:30" s="217" customFormat="1" x14ac:dyDescent="0.2">
      <c r="A102" s="184"/>
      <c r="B102" s="266"/>
      <c r="D102" s="216"/>
      <c r="E102" s="266"/>
      <c r="F102" s="266"/>
      <c r="G102" s="214"/>
      <c r="H102" s="215"/>
      <c r="I102" s="215"/>
      <c r="J102" s="215"/>
      <c r="K102" s="215"/>
      <c r="L102" s="215"/>
      <c r="M102" s="266"/>
      <c r="N102" s="216"/>
      <c r="O102" s="411"/>
      <c r="P102" s="266"/>
      <c r="Q102" s="216"/>
      <c r="R102" s="411"/>
      <c r="S102" s="266"/>
      <c r="T102" s="216"/>
      <c r="U102" s="411"/>
      <c r="V102" s="266"/>
      <c r="W102" s="216"/>
      <c r="X102" s="411"/>
      <c r="Y102" s="266"/>
      <c r="Z102" s="216"/>
      <c r="AA102" s="411"/>
      <c r="AB102" s="266"/>
      <c r="AC102" s="216"/>
      <c r="AD102" s="411"/>
    </row>
    <row r="103" spans="1:30" s="217" customFormat="1" x14ac:dyDescent="0.2">
      <c r="A103" s="184"/>
      <c r="B103" s="266"/>
      <c r="D103" s="268"/>
      <c r="E103" s="266"/>
      <c r="F103" s="266"/>
      <c r="G103" s="214"/>
      <c r="H103" s="215"/>
      <c r="I103" s="215"/>
      <c r="J103" s="215"/>
      <c r="K103" s="215"/>
      <c r="L103" s="215"/>
      <c r="M103" s="266"/>
      <c r="N103" s="216"/>
      <c r="O103" s="411"/>
      <c r="P103" s="266"/>
      <c r="Q103" s="216"/>
      <c r="R103" s="411"/>
      <c r="S103" s="266"/>
      <c r="T103" s="216"/>
      <c r="U103" s="411"/>
      <c r="V103" s="266"/>
      <c r="W103" s="216"/>
      <c r="X103" s="411"/>
      <c r="Y103" s="266"/>
      <c r="Z103" s="216"/>
      <c r="AA103" s="411"/>
      <c r="AB103" s="266"/>
      <c r="AC103" s="216"/>
      <c r="AD103" s="411"/>
    </row>
    <row r="104" spans="1:30" s="217" customFormat="1" x14ac:dyDescent="0.2">
      <c r="A104" s="184"/>
      <c r="B104" s="266"/>
      <c r="D104" s="269"/>
      <c r="E104" s="266"/>
      <c r="F104" s="266"/>
      <c r="G104" s="214"/>
      <c r="H104" s="215"/>
      <c r="I104" s="215"/>
      <c r="J104" s="215"/>
      <c r="K104" s="215"/>
      <c r="L104" s="215"/>
      <c r="M104" s="266"/>
      <c r="N104" s="216"/>
      <c r="O104" s="411"/>
      <c r="P104" s="266"/>
      <c r="Q104" s="216"/>
      <c r="R104" s="411"/>
      <c r="S104" s="266"/>
      <c r="T104" s="216"/>
      <c r="U104" s="411"/>
      <c r="V104" s="266"/>
      <c r="W104" s="216"/>
      <c r="X104" s="411"/>
      <c r="Y104" s="266"/>
      <c r="Z104" s="216"/>
      <c r="AA104" s="411"/>
      <c r="AB104" s="266"/>
      <c r="AC104" s="216"/>
      <c r="AD104" s="411"/>
    </row>
    <row r="105" spans="1:30" s="217" customFormat="1" x14ac:dyDescent="0.2">
      <c r="A105" s="184"/>
      <c r="B105" s="266"/>
      <c r="D105" s="269"/>
      <c r="E105" s="266"/>
      <c r="F105" s="266"/>
      <c r="G105" s="214"/>
      <c r="H105" s="215"/>
      <c r="I105" s="215"/>
      <c r="J105" s="215"/>
      <c r="K105" s="215"/>
      <c r="L105" s="215"/>
      <c r="M105" s="266"/>
      <c r="N105" s="216"/>
      <c r="O105" s="411"/>
      <c r="P105" s="266"/>
      <c r="Q105" s="216"/>
      <c r="R105" s="411"/>
      <c r="S105" s="266"/>
      <c r="T105" s="216"/>
      <c r="U105" s="411"/>
      <c r="V105" s="266"/>
      <c r="W105" s="216"/>
      <c r="X105" s="411"/>
      <c r="Y105" s="266"/>
      <c r="Z105" s="216"/>
      <c r="AA105" s="411"/>
      <c r="AB105" s="266"/>
      <c r="AC105" s="216"/>
      <c r="AD105" s="411"/>
    </row>
    <row r="106" spans="1:30" s="217" customFormat="1" x14ac:dyDescent="0.2">
      <c r="A106" s="184"/>
      <c r="B106" s="266"/>
      <c r="C106" s="186"/>
      <c r="D106" s="270"/>
      <c r="E106" s="185"/>
      <c r="F106" s="185"/>
      <c r="G106" s="214"/>
      <c r="H106" s="215"/>
      <c r="I106" s="215"/>
      <c r="J106" s="215"/>
      <c r="K106" s="215"/>
      <c r="L106" s="215"/>
      <c r="M106" s="266"/>
      <c r="N106" s="216"/>
      <c r="O106" s="411"/>
      <c r="P106" s="266"/>
      <c r="Q106" s="216"/>
      <c r="R106" s="411"/>
      <c r="S106" s="266"/>
      <c r="T106" s="216"/>
      <c r="U106" s="411"/>
      <c r="V106" s="266"/>
      <c r="W106" s="216"/>
      <c r="X106" s="411"/>
      <c r="Y106" s="266"/>
      <c r="Z106" s="216"/>
      <c r="AA106" s="411"/>
      <c r="AB106" s="266"/>
      <c r="AC106" s="216"/>
      <c r="AD106" s="411"/>
    </row>
    <row r="107" spans="1:30" s="217" customFormat="1" x14ac:dyDescent="0.2">
      <c r="A107" s="184"/>
      <c r="B107" s="266"/>
      <c r="C107" s="186"/>
      <c r="D107" s="269"/>
      <c r="E107" s="185"/>
      <c r="F107" s="185"/>
      <c r="G107" s="214"/>
      <c r="H107" s="215"/>
      <c r="I107" s="215"/>
      <c r="J107" s="215"/>
      <c r="K107" s="215"/>
      <c r="L107" s="215"/>
      <c r="M107" s="266"/>
      <c r="N107" s="216"/>
      <c r="O107" s="411"/>
      <c r="P107" s="266"/>
      <c r="Q107" s="216"/>
      <c r="R107" s="411"/>
      <c r="S107" s="266"/>
      <c r="T107" s="216"/>
      <c r="U107" s="411"/>
      <c r="V107" s="266"/>
      <c r="W107" s="216"/>
      <c r="X107" s="411"/>
      <c r="Y107" s="266"/>
      <c r="Z107" s="216"/>
      <c r="AA107" s="411"/>
      <c r="AB107" s="266"/>
      <c r="AC107" s="216"/>
      <c r="AD107" s="411"/>
    </row>
    <row r="108" spans="1:30" s="217" customFormat="1" x14ac:dyDescent="0.2">
      <c r="A108" s="184"/>
      <c r="B108" s="266"/>
      <c r="C108" s="186"/>
      <c r="D108" s="269"/>
      <c r="E108" s="185"/>
      <c r="F108" s="185"/>
      <c r="G108" s="214"/>
      <c r="H108" s="215"/>
      <c r="I108" s="215"/>
      <c r="J108" s="215"/>
      <c r="K108" s="215"/>
      <c r="L108" s="215"/>
      <c r="M108" s="266"/>
      <c r="N108" s="216"/>
      <c r="O108" s="411"/>
      <c r="P108" s="266"/>
      <c r="Q108" s="216"/>
      <c r="R108" s="411"/>
      <c r="S108" s="266"/>
      <c r="T108" s="216"/>
      <c r="U108" s="411"/>
      <c r="V108" s="266"/>
      <c r="W108" s="216"/>
      <c r="X108" s="411"/>
      <c r="Y108" s="266"/>
      <c r="Z108" s="216"/>
      <c r="AA108" s="411"/>
      <c r="AB108" s="266"/>
      <c r="AC108" s="216"/>
      <c r="AD108" s="411"/>
    </row>
    <row r="109" spans="1:30" x14ac:dyDescent="0.2">
      <c r="D109" s="269"/>
    </row>
    <row r="110" spans="1:30" x14ac:dyDescent="0.2">
      <c r="D110" s="269"/>
    </row>
    <row r="111" spans="1:30" x14ac:dyDescent="0.2">
      <c r="D111" s="186"/>
    </row>
    <row r="112" spans="1:30" x14ac:dyDescent="0.2">
      <c r="D112" s="186"/>
    </row>
    <row r="113" spans="1:32" s="185" customFormat="1" x14ac:dyDescent="0.2">
      <c r="A113" s="184"/>
      <c r="C113" s="186"/>
      <c r="D113" s="189"/>
      <c r="G113" s="187"/>
      <c r="H113" s="188"/>
      <c r="I113" s="188"/>
      <c r="J113" s="188"/>
      <c r="K113" s="188"/>
      <c r="L113" s="188"/>
      <c r="N113" s="189"/>
      <c r="O113" s="403"/>
      <c r="Q113" s="189"/>
      <c r="R113" s="403"/>
      <c r="T113" s="189"/>
      <c r="U113" s="403"/>
      <c r="W113" s="189"/>
      <c r="X113" s="403"/>
      <c r="Z113" s="189"/>
      <c r="AA113" s="403"/>
      <c r="AC113" s="189"/>
      <c r="AD113" s="403"/>
      <c r="AE113" s="186"/>
      <c r="AF113" s="186"/>
    </row>
    <row r="114" spans="1:32" s="185" customFormat="1" x14ac:dyDescent="0.2">
      <c r="A114" s="184"/>
      <c r="C114" s="186"/>
      <c r="D114" s="189"/>
      <c r="G114" s="187"/>
      <c r="H114" s="188"/>
      <c r="I114" s="188"/>
      <c r="J114" s="188"/>
      <c r="K114" s="188"/>
      <c r="L114" s="188"/>
      <c r="N114" s="189"/>
      <c r="O114" s="403"/>
      <c r="Q114" s="189"/>
      <c r="R114" s="403"/>
      <c r="T114" s="189"/>
      <c r="U114" s="403"/>
      <c r="W114" s="189"/>
      <c r="X114" s="403"/>
      <c r="Z114" s="189"/>
      <c r="AA114" s="403"/>
      <c r="AC114" s="189"/>
      <c r="AD114" s="403"/>
      <c r="AE114" s="186"/>
      <c r="AF114" s="186"/>
    </row>
    <row r="115" spans="1:32" s="185" customFormat="1" x14ac:dyDescent="0.2">
      <c r="A115" s="184"/>
      <c r="C115" s="186"/>
      <c r="D115" s="189"/>
      <c r="G115" s="187"/>
      <c r="H115" s="188"/>
      <c r="I115" s="188"/>
      <c r="J115" s="188"/>
      <c r="K115" s="188"/>
      <c r="L115" s="188"/>
      <c r="N115" s="189"/>
      <c r="O115" s="403"/>
      <c r="Q115" s="189"/>
      <c r="R115" s="403"/>
      <c r="T115" s="189"/>
      <c r="U115" s="403"/>
      <c r="W115" s="189"/>
      <c r="X115" s="403"/>
      <c r="Z115" s="189"/>
      <c r="AA115" s="403"/>
      <c r="AC115" s="189"/>
      <c r="AD115" s="403"/>
      <c r="AE115" s="186"/>
      <c r="AF115" s="186"/>
    </row>
    <row r="116" spans="1:32" s="185" customFormat="1" x14ac:dyDescent="0.2">
      <c r="A116" s="184"/>
      <c r="C116" s="186"/>
      <c r="D116" s="189"/>
      <c r="G116" s="187"/>
      <c r="H116" s="188"/>
      <c r="I116" s="188"/>
      <c r="J116" s="188"/>
      <c r="K116" s="188"/>
      <c r="L116" s="188"/>
      <c r="N116" s="189"/>
      <c r="O116" s="403"/>
      <c r="Q116" s="189"/>
      <c r="R116" s="403"/>
      <c r="T116" s="189"/>
      <c r="U116" s="403"/>
      <c r="W116" s="189"/>
      <c r="X116" s="403"/>
      <c r="Z116" s="189"/>
      <c r="AA116" s="403"/>
      <c r="AC116" s="189"/>
      <c r="AD116" s="403"/>
      <c r="AE116" s="186"/>
      <c r="AF116" s="186"/>
    </row>
    <row r="117" spans="1:32" s="185" customFormat="1" x14ac:dyDescent="0.2">
      <c r="A117" s="184"/>
      <c r="C117" s="186"/>
      <c r="D117" s="189"/>
      <c r="G117" s="187"/>
      <c r="H117" s="188"/>
      <c r="I117" s="188"/>
      <c r="J117" s="188"/>
      <c r="K117" s="188"/>
      <c r="L117" s="188"/>
      <c r="N117" s="189"/>
      <c r="O117" s="403"/>
      <c r="Q117" s="189"/>
      <c r="R117" s="403"/>
      <c r="T117" s="189"/>
      <c r="U117" s="403"/>
      <c r="W117" s="189"/>
      <c r="X117" s="403"/>
      <c r="Z117" s="189"/>
      <c r="AA117" s="403"/>
      <c r="AC117" s="189"/>
      <c r="AD117" s="403"/>
      <c r="AE117" s="186"/>
      <c r="AF117" s="186"/>
    </row>
    <row r="118" spans="1:32" s="185" customFormat="1" x14ac:dyDescent="0.2">
      <c r="A118" s="184"/>
      <c r="C118" s="186"/>
      <c r="D118" s="189"/>
      <c r="G118" s="187"/>
      <c r="H118" s="188"/>
      <c r="I118" s="188"/>
      <c r="J118" s="188"/>
      <c r="K118" s="188"/>
      <c r="L118" s="188"/>
      <c r="N118" s="189"/>
      <c r="O118" s="403"/>
      <c r="Q118" s="189"/>
      <c r="R118" s="403"/>
      <c r="T118" s="189"/>
      <c r="U118" s="403"/>
      <c r="W118" s="189"/>
      <c r="X118" s="403"/>
      <c r="Z118" s="189"/>
      <c r="AA118" s="403"/>
      <c r="AC118" s="189"/>
      <c r="AD118" s="403"/>
      <c r="AE118" s="186"/>
      <c r="AF118" s="186"/>
    </row>
    <row r="119" spans="1:32" s="185" customFormat="1" x14ac:dyDescent="0.2">
      <c r="A119" s="184"/>
      <c r="C119" s="186"/>
      <c r="D119" s="189"/>
      <c r="G119" s="187"/>
      <c r="H119" s="188"/>
      <c r="I119" s="188"/>
      <c r="J119" s="188"/>
      <c r="K119" s="188"/>
      <c r="L119" s="188"/>
      <c r="N119" s="189"/>
      <c r="O119" s="403"/>
      <c r="Q119" s="189"/>
      <c r="R119" s="403"/>
      <c r="T119" s="189"/>
      <c r="U119" s="403"/>
      <c r="W119" s="189"/>
      <c r="X119" s="403"/>
      <c r="Z119" s="189"/>
      <c r="AA119" s="403"/>
      <c r="AC119" s="189"/>
      <c r="AD119" s="403"/>
      <c r="AE119" s="186"/>
      <c r="AF119" s="186"/>
    </row>
    <row r="120" spans="1:32" s="185" customFormat="1" x14ac:dyDescent="0.2">
      <c r="A120" s="184"/>
      <c r="C120" s="186"/>
      <c r="D120" s="189"/>
      <c r="G120" s="187"/>
      <c r="H120" s="188"/>
      <c r="I120" s="188"/>
      <c r="J120" s="188"/>
      <c r="K120" s="188"/>
      <c r="L120" s="188"/>
      <c r="N120" s="189"/>
      <c r="O120" s="403"/>
      <c r="Q120" s="189"/>
      <c r="R120" s="403"/>
      <c r="T120" s="189"/>
      <c r="U120" s="403"/>
      <c r="W120" s="189"/>
      <c r="X120" s="403"/>
      <c r="Z120" s="189"/>
      <c r="AA120" s="403"/>
      <c r="AC120" s="189"/>
      <c r="AD120" s="403"/>
      <c r="AE120" s="186"/>
      <c r="AF120" s="186"/>
    </row>
    <row r="121" spans="1:32" s="185" customFormat="1" x14ac:dyDescent="0.2">
      <c r="A121" s="184"/>
      <c r="C121" s="186"/>
      <c r="D121" s="189"/>
      <c r="G121" s="187"/>
      <c r="H121" s="188"/>
      <c r="I121" s="188"/>
      <c r="J121" s="188"/>
      <c r="K121" s="188"/>
      <c r="L121" s="188"/>
      <c r="N121" s="189"/>
      <c r="O121" s="403"/>
      <c r="Q121" s="189"/>
      <c r="R121" s="403"/>
      <c r="T121" s="189"/>
      <c r="U121" s="403"/>
      <c r="W121" s="189"/>
      <c r="X121" s="403"/>
      <c r="Z121" s="189"/>
      <c r="AA121" s="403"/>
      <c r="AC121" s="189"/>
      <c r="AD121" s="403"/>
      <c r="AE121" s="186"/>
      <c r="AF121" s="186"/>
    </row>
    <row r="122" spans="1:32" s="185" customFormat="1" x14ac:dyDescent="0.2">
      <c r="A122" s="184"/>
      <c r="C122" s="186"/>
      <c r="D122" s="189"/>
      <c r="G122" s="187"/>
      <c r="H122" s="188"/>
      <c r="I122" s="188"/>
      <c r="J122" s="188"/>
      <c r="K122" s="188"/>
      <c r="L122" s="188"/>
      <c r="N122" s="189"/>
      <c r="O122" s="403"/>
      <c r="Q122" s="189"/>
      <c r="R122" s="403"/>
      <c r="T122" s="189"/>
      <c r="U122" s="403"/>
      <c r="W122" s="189"/>
      <c r="X122" s="403"/>
      <c r="Z122" s="189"/>
      <c r="AA122" s="403"/>
      <c r="AC122" s="189"/>
      <c r="AD122" s="403"/>
      <c r="AE122" s="186"/>
      <c r="AF122" s="186"/>
    </row>
    <row r="123" spans="1:32" s="185" customFormat="1" x14ac:dyDescent="0.2">
      <c r="A123" s="184"/>
      <c r="C123" s="186"/>
      <c r="D123" s="189"/>
      <c r="G123" s="187"/>
      <c r="H123" s="188"/>
      <c r="I123" s="188"/>
      <c r="J123" s="188"/>
      <c r="K123" s="188"/>
      <c r="L123" s="188"/>
      <c r="N123" s="189"/>
      <c r="O123" s="403"/>
      <c r="Q123" s="189"/>
      <c r="R123" s="403"/>
      <c r="T123" s="189"/>
      <c r="U123" s="403"/>
      <c r="W123" s="189"/>
      <c r="X123" s="403"/>
      <c r="Z123" s="189"/>
      <c r="AA123" s="403"/>
      <c r="AC123" s="189"/>
      <c r="AD123" s="403"/>
      <c r="AE123" s="186"/>
      <c r="AF123" s="186"/>
    </row>
    <row r="124" spans="1:32" s="185" customFormat="1" x14ac:dyDescent="0.2">
      <c r="A124" s="184"/>
      <c r="C124" s="186"/>
      <c r="D124" s="189"/>
      <c r="G124" s="187"/>
      <c r="H124" s="188"/>
      <c r="I124" s="188"/>
      <c r="J124" s="188"/>
      <c r="K124" s="188"/>
      <c r="L124" s="188"/>
      <c r="N124" s="189"/>
      <c r="O124" s="403"/>
      <c r="Q124" s="189"/>
      <c r="R124" s="403"/>
      <c r="T124" s="189"/>
      <c r="U124" s="403"/>
      <c r="W124" s="189"/>
      <c r="X124" s="403"/>
      <c r="Z124" s="189"/>
      <c r="AA124" s="403"/>
      <c r="AC124" s="189"/>
      <c r="AD124" s="403"/>
      <c r="AE124" s="186"/>
      <c r="AF124" s="186"/>
    </row>
    <row r="125" spans="1:32" s="185" customFormat="1" x14ac:dyDescent="0.2">
      <c r="A125" s="184"/>
      <c r="C125" s="186"/>
      <c r="D125" s="189"/>
      <c r="G125" s="187"/>
      <c r="H125" s="188"/>
      <c r="I125" s="188"/>
      <c r="J125" s="188"/>
      <c r="K125" s="188"/>
      <c r="L125" s="188"/>
      <c r="N125" s="189"/>
      <c r="O125" s="403"/>
      <c r="Q125" s="189"/>
      <c r="R125" s="403"/>
      <c r="T125" s="189"/>
      <c r="U125" s="403"/>
      <c r="W125" s="189"/>
      <c r="X125" s="403"/>
      <c r="Z125" s="189"/>
      <c r="AA125" s="403"/>
      <c r="AC125" s="189"/>
      <c r="AD125" s="403"/>
      <c r="AE125" s="186"/>
      <c r="AF125" s="186"/>
    </row>
    <row r="126" spans="1:32" s="185" customFormat="1" x14ac:dyDescent="0.2">
      <c r="A126" s="184"/>
      <c r="C126" s="186"/>
      <c r="D126" s="189"/>
      <c r="G126" s="187"/>
      <c r="H126" s="188"/>
      <c r="I126" s="188"/>
      <c r="J126" s="188"/>
      <c r="K126" s="188"/>
      <c r="L126" s="188"/>
      <c r="N126" s="189"/>
      <c r="O126" s="403"/>
      <c r="Q126" s="189"/>
      <c r="R126" s="403"/>
      <c r="T126" s="189"/>
      <c r="U126" s="403"/>
      <c r="W126" s="189"/>
      <c r="X126" s="403"/>
      <c r="Z126" s="189"/>
      <c r="AA126" s="403"/>
      <c r="AC126" s="189"/>
      <c r="AD126" s="403"/>
      <c r="AE126" s="186"/>
      <c r="AF126" s="186"/>
    </row>
    <row r="127" spans="1:32" s="185" customFormat="1" x14ac:dyDescent="0.2">
      <c r="A127" s="184"/>
      <c r="C127" s="186"/>
      <c r="D127" s="189"/>
      <c r="G127" s="187"/>
      <c r="H127" s="188"/>
      <c r="I127" s="188"/>
      <c r="J127" s="188"/>
      <c r="K127" s="188"/>
      <c r="L127" s="188"/>
      <c r="N127" s="189"/>
      <c r="O127" s="403"/>
      <c r="Q127" s="189"/>
      <c r="R127" s="403"/>
      <c r="T127" s="189"/>
      <c r="U127" s="403"/>
      <c r="W127" s="189"/>
      <c r="X127" s="403"/>
      <c r="Z127" s="189"/>
      <c r="AA127" s="403"/>
      <c r="AC127" s="189"/>
      <c r="AD127" s="403"/>
      <c r="AE127" s="186"/>
      <c r="AF127" s="186"/>
    </row>
    <row r="128" spans="1:32" s="185" customFormat="1" x14ac:dyDescent="0.2">
      <c r="A128" s="184"/>
      <c r="C128" s="186"/>
      <c r="D128" s="189"/>
      <c r="G128" s="187"/>
      <c r="H128" s="188"/>
      <c r="I128" s="188"/>
      <c r="J128" s="188"/>
      <c r="K128" s="188"/>
      <c r="L128" s="188"/>
      <c r="N128" s="189"/>
      <c r="O128" s="403"/>
      <c r="Q128" s="189"/>
      <c r="R128" s="403"/>
      <c r="T128" s="189"/>
      <c r="U128" s="403"/>
      <c r="W128" s="189"/>
      <c r="X128" s="403"/>
      <c r="Z128" s="189"/>
      <c r="AA128" s="403"/>
      <c r="AC128" s="189"/>
      <c r="AD128" s="403"/>
      <c r="AE128" s="186"/>
      <c r="AF128" s="186"/>
    </row>
    <row r="129" spans="1:32" s="185" customFormat="1" x14ac:dyDescent="0.2">
      <c r="A129" s="184"/>
      <c r="C129" s="186"/>
      <c r="D129" s="189"/>
      <c r="G129" s="187"/>
      <c r="H129" s="188"/>
      <c r="I129" s="188"/>
      <c r="J129" s="188"/>
      <c r="K129" s="188"/>
      <c r="L129" s="188"/>
      <c r="N129" s="189"/>
      <c r="O129" s="403"/>
      <c r="Q129" s="189"/>
      <c r="R129" s="403"/>
      <c r="T129" s="189"/>
      <c r="U129" s="403"/>
      <c r="W129" s="189"/>
      <c r="X129" s="403"/>
      <c r="Z129" s="189"/>
      <c r="AA129" s="403"/>
      <c r="AC129" s="189"/>
      <c r="AD129" s="403"/>
      <c r="AE129" s="186"/>
      <c r="AF129" s="186"/>
    </row>
    <row r="130" spans="1:32" s="185" customFormat="1" x14ac:dyDescent="0.2">
      <c r="A130" s="184"/>
      <c r="C130" s="186"/>
      <c r="D130" s="189"/>
      <c r="G130" s="187"/>
      <c r="H130" s="188"/>
      <c r="I130" s="188"/>
      <c r="J130" s="188"/>
      <c r="K130" s="188"/>
      <c r="L130" s="188"/>
      <c r="N130" s="189"/>
      <c r="O130" s="403"/>
      <c r="Q130" s="189"/>
      <c r="R130" s="403"/>
      <c r="T130" s="189"/>
      <c r="U130" s="403"/>
      <c r="W130" s="189"/>
      <c r="X130" s="403"/>
      <c r="Z130" s="189"/>
      <c r="AA130" s="403"/>
      <c r="AC130" s="189"/>
      <c r="AD130" s="403"/>
      <c r="AE130" s="186"/>
      <c r="AF130" s="186"/>
    </row>
    <row r="131" spans="1:32" s="185" customFormat="1" x14ac:dyDescent="0.2">
      <c r="A131" s="184"/>
      <c r="C131" s="186"/>
      <c r="D131" s="189"/>
      <c r="G131" s="187"/>
      <c r="H131" s="188"/>
      <c r="I131" s="188"/>
      <c r="J131" s="188"/>
      <c r="K131" s="188"/>
      <c r="L131" s="188"/>
      <c r="N131" s="189"/>
      <c r="O131" s="403"/>
      <c r="Q131" s="189"/>
      <c r="R131" s="403"/>
      <c r="T131" s="189"/>
      <c r="U131" s="403"/>
      <c r="W131" s="189"/>
      <c r="X131" s="403"/>
      <c r="Z131" s="189"/>
      <c r="AA131" s="403"/>
      <c r="AC131" s="189"/>
      <c r="AD131" s="403"/>
      <c r="AE131" s="186"/>
      <c r="AF131" s="186"/>
    </row>
    <row r="132" spans="1:32" s="185" customFormat="1" x14ac:dyDescent="0.2">
      <c r="A132" s="184"/>
      <c r="C132" s="186"/>
      <c r="D132" s="189"/>
      <c r="G132" s="187"/>
      <c r="H132" s="188"/>
      <c r="I132" s="188"/>
      <c r="J132" s="188"/>
      <c r="K132" s="188"/>
      <c r="L132" s="188"/>
      <c r="N132" s="189"/>
      <c r="O132" s="403"/>
      <c r="Q132" s="189"/>
      <c r="R132" s="403"/>
      <c r="T132" s="189"/>
      <c r="U132" s="403"/>
      <c r="W132" s="189"/>
      <c r="X132" s="403"/>
      <c r="Z132" s="189"/>
      <c r="AA132" s="403"/>
      <c r="AC132" s="189"/>
      <c r="AD132" s="403"/>
      <c r="AE132" s="186"/>
      <c r="AF132" s="186"/>
    </row>
    <row r="133" spans="1:32" s="185" customFormat="1" x14ac:dyDescent="0.2">
      <c r="A133" s="184"/>
      <c r="C133" s="186"/>
      <c r="D133" s="189"/>
      <c r="G133" s="187"/>
      <c r="H133" s="188"/>
      <c r="I133" s="188"/>
      <c r="J133" s="188"/>
      <c r="K133" s="188"/>
      <c r="L133" s="188"/>
      <c r="N133" s="189"/>
      <c r="O133" s="403"/>
      <c r="Q133" s="189"/>
      <c r="R133" s="403"/>
      <c r="T133" s="189"/>
      <c r="U133" s="403"/>
      <c r="W133" s="189"/>
      <c r="X133" s="403"/>
      <c r="Z133" s="189"/>
      <c r="AA133" s="403"/>
      <c r="AC133" s="189"/>
      <c r="AD133" s="403"/>
      <c r="AE133" s="186"/>
      <c r="AF133" s="186"/>
    </row>
    <row r="134" spans="1:32" s="185" customFormat="1" x14ac:dyDescent="0.2">
      <c r="A134" s="184"/>
      <c r="C134" s="186"/>
      <c r="D134" s="189"/>
      <c r="G134" s="187"/>
      <c r="H134" s="188"/>
      <c r="I134" s="188"/>
      <c r="J134" s="188"/>
      <c r="K134" s="188"/>
      <c r="L134" s="188"/>
      <c r="N134" s="189"/>
      <c r="O134" s="403"/>
      <c r="Q134" s="189"/>
      <c r="R134" s="403"/>
      <c r="T134" s="189"/>
      <c r="U134" s="403"/>
      <c r="W134" s="189"/>
      <c r="X134" s="403"/>
      <c r="Z134" s="189"/>
      <c r="AA134" s="403"/>
      <c r="AC134" s="189"/>
      <c r="AD134" s="403"/>
      <c r="AE134" s="186"/>
      <c r="AF134" s="186"/>
    </row>
    <row r="135" spans="1:32" s="185" customFormat="1" x14ac:dyDescent="0.2">
      <c r="A135" s="184"/>
      <c r="C135" s="186"/>
      <c r="D135" s="189"/>
      <c r="G135" s="187"/>
      <c r="H135" s="188"/>
      <c r="I135" s="188"/>
      <c r="J135" s="188"/>
      <c r="K135" s="188"/>
      <c r="L135" s="188"/>
      <c r="N135" s="189"/>
      <c r="O135" s="403"/>
      <c r="Q135" s="189"/>
      <c r="R135" s="403"/>
      <c r="T135" s="189"/>
      <c r="U135" s="403"/>
      <c r="W135" s="189"/>
      <c r="X135" s="403"/>
      <c r="Z135" s="189"/>
      <c r="AA135" s="403"/>
      <c r="AC135" s="189"/>
      <c r="AD135" s="403"/>
      <c r="AE135" s="186"/>
      <c r="AF135" s="186"/>
    </row>
    <row r="136" spans="1:32" s="185" customFormat="1" x14ac:dyDescent="0.2">
      <c r="A136" s="184"/>
      <c r="C136" s="186"/>
      <c r="D136" s="189"/>
      <c r="G136" s="187"/>
      <c r="H136" s="188"/>
      <c r="I136" s="188"/>
      <c r="J136" s="188"/>
      <c r="K136" s="188"/>
      <c r="L136" s="188"/>
      <c r="N136" s="189"/>
      <c r="O136" s="403"/>
      <c r="Q136" s="189"/>
      <c r="R136" s="403"/>
      <c r="T136" s="189"/>
      <c r="U136" s="403"/>
      <c r="W136" s="189"/>
      <c r="X136" s="403"/>
      <c r="Z136" s="189"/>
      <c r="AA136" s="403"/>
      <c r="AC136" s="189"/>
      <c r="AD136" s="403"/>
      <c r="AE136" s="186"/>
      <c r="AF136" s="186"/>
    </row>
    <row r="137" spans="1:32" s="185" customFormat="1" x14ac:dyDescent="0.2">
      <c r="A137" s="184"/>
      <c r="C137" s="186"/>
      <c r="D137" s="189"/>
      <c r="G137" s="187"/>
      <c r="H137" s="188"/>
      <c r="I137" s="188"/>
      <c r="J137" s="188"/>
      <c r="K137" s="188"/>
      <c r="L137" s="188"/>
      <c r="N137" s="189"/>
      <c r="O137" s="403"/>
      <c r="Q137" s="189"/>
      <c r="R137" s="403"/>
      <c r="T137" s="189"/>
      <c r="U137" s="403"/>
      <c r="W137" s="189"/>
      <c r="X137" s="403"/>
      <c r="Z137" s="189"/>
      <c r="AA137" s="403"/>
      <c r="AC137" s="189"/>
      <c r="AD137" s="403"/>
      <c r="AE137" s="186"/>
      <c r="AF137" s="186"/>
    </row>
    <row r="138" spans="1:32" s="185" customFormat="1" x14ac:dyDescent="0.2">
      <c r="A138" s="184"/>
      <c r="C138" s="186"/>
      <c r="D138" s="189"/>
      <c r="G138" s="187"/>
      <c r="H138" s="188"/>
      <c r="I138" s="188"/>
      <c r="J138" s="188"/>
      <c r="K138" s="188"/>
      <c r="L138" s="188"/>
      <c r="N138" s="189"/>
      <c r="O138" s="403"/>
      <c r="Q138" s="189"/>
      <c r="R138" s="403"/>
      <c r="T138" s="189"/>
      <c r="U138" s="403"/>
      <c r="W138" s="189"/>
      <c r="X138" s="403"/>
      <c r="Z138" s="189"/>
      <c r="AA138" s="403"/>
      <c r="AC138" s="189"/>
      <c r="AD138" s="403"/>
      <c r="AE138" s="186"/>
      <c r="AF138" s="186"/>
    </row>
    <row r="139" spans="1:32" s="185" customFormat="1" x14ac:dyDescent="0.2">
      <c r="A139" s="184"/>
      <c r="C139" s="186"/>
      <c r="D139" s="189"/>
      <c r="G139" s="187"/>
      <c r="H139" s="188"/>
      <c r="I139" s="188"/>
      <c r="J139" s="188"/>
      <c r="K139" s="188"/>
      <c r="L139" s="188"/>
      <c r="N139" s="189"/>
      <c r="O139" s="403"/>
      <c r="Q139" s="189"/>
      <c r="R139" s="403"/>
      <c r="T139" s="189"/>
      <c r="U139" s="403"/>
      <c r="W139" s="189"/>
      <c r="X139" s="403"/>
      <c r="Z139" s="189"/>
      <c r="AA139" s="403"/>
      <c r="AC139" s="189"/>
      <c r="AD139" s="403"/>
      <c r="AE139" s="186"/>
      <c r="AF139" s="186"/>
    </row>
    <row r="140" spans="1:32" s="185" customFormat="1" x14ac:dyDescent="0.2">
      <c r="A140" s="184"/>
      <c r="C140" s="186"/>
      <c r="D140" s="189"/>
      <c r="G140" s="187"/>
      <c r="H140" s="188"/>
      <c r="I140" s="188"/>
      <c r="J140" s="188"/>
      <c r="K140" s="188"/>
      <c r="L140" s="188"/>
      <c r="N140" s="189"/>
      <c r="O140" s="403"/>
      <c r="Q140" s="189"/>
      <c r="R140" s="403"/>
      <c r="T140" s="189"/>
      <c r="U140" s="403"/>
      <c r="W140" s="189"/>
      <c r="X140" s="403"/>
      <c r="Z140" s="189"/>
      <c r="AA140" s="403"/>
      <c r="AC140" s="189"/>
      <c r="AD140" s="403"/>
      <c r="AE140" s="186"/>
      <c r="AF140" s="186"/>
    </row>
    <row r="141" spans="1:32" s="185" customFormat="1" x14ac:dyDescent="0.2">
      <c r="A141" s="184"/>
      <c r="C141" s="186"/>
      <c r="D141" s="189"/>
      <c r="G141" s="187"/>
      <c r="H141" s="188"/>
      <c r="I141" s="188"/>
      <c r="J141" s="188"/>
      <c r="K141" s="188"/>
      <c r="L141" s="188"/>
      <c r="N141" s="189"/>
      <c r="O141" s="403"/>
      <c r="Q141" s="189"/>
      <c r="R141" s="403"/>
      <c r="T141" s="189"/>
      <c r="U141" s="403"/>
      <c r="W141" s="189"/>
      <c r="X141" s="403"/>
      <c r="Z141" s="189"/>
      <c r="AA141" s="403"/>
      <c r="AC141" s="189"/>
      <c r="AD141" s="403"/>
      <c r="AE141" s="186"/>
      <c r="AF141" s="186"/>
    </row>
    <row r="142" spans="1:32" s="185" customFormat="1" x14ac:dyDescent="0.2">
      <c r="A142" s="184"/>
      <c r="C142" s="186"/>
      <c r="D142" s="189"/>
      <c r="G142" s="187"/>
      <c r="H142" s="188"/>
      <c r="I142" s="188"/>
      <c r="J142" s="188"/>
      <c r="K142" s="188"/>
      <c r="L142" s="188"/>
      <c r="N142" s="189"/>
      <c r="O142" s="403"/>
      <c r="Q142" s="189"/>
      <c r="R142" s="403"/>
      <c r="T142" s="189"/>
      <c r="U142" s="403"/>
      <c r="W142" s="189"/>
      <c r="X142" s="403"/>
      <c r="Z142" s="189"/>
      <c r="AA142" s="403"/>
      <c r="AC142" s="189"/>
      <c r="AD142" s="403"/>
      <c r="AE142" s="186"/>
      <c r="AF142" s="186"/>
    </row>
    <row r="143" spans="1:32" s="185" customFormat="1" x14ac:dyDescent="0.2">
      <c r="A143" s="184"/>
      <c r="C143" s="186"/>
      <c r="D143" s="189"/>
      <c r="G143" s="187"/>
      <c r="H143" s="188"/>
      <c r="I143" s="188"/>
      <c r="J143" s="188"/>
      <c r="K143" s="188"/>
      <c r="L143" s="188"/>
      <c r="N143" s="189"/>
      <c r="O143" s="403"/>
      <c r="Q143" s="189"/>
      <c r="R143" s="403"/>
      <c r="T143" s="189"/>
      <c r="U143" s="403"/>
      <c r="W143" s="189"/>
      <c r="X143" s="403"/>
      <c r="Z143" s="189"/>
      <c r="AA143" s="403"/>
      <c r="AC143" s="189"/>
      <c r="AD143" s="403"/>
      <c r="AE143" s="186"/>
      <c r="AF143" s="186"/>
    </row>
    <row r="144" spans="1:32" s="185" customFormat="1" x14ac:dyDescent="0.2">
      <c r="A144" s="184"/>
      <c r="C144" s="186"/>
      <c r="D144" s="189"/>
      <c r="G144" s="187"/>
      <c r="H144" s="188"/>
      <c r="I144" s="188"/>
      <c r="J144" s="188"/>
      <c r="K144" s="188"/>
      <c r="L144" s="188"/>
      <c r="N144" s="189"/>
      <c r="O144" s="403"/>
      <c r="Q144" s="189"/>
      <c r="R144" s="403"/>
      <c r="T144" s="189"/>
      <c r="U144" s="403"/>
      <c r="W144" s="189"/>
      <c r="X144" s="403"/>
      <c r="Z144" s="189"/>
      <c r="AA144" s="403"/>
      <c r="AC144" s="189"/>
      <c r="AD144" s="403"/>
      <c r="AE144" s="186"/>
      <c r="AF144" s="186"/>
    </row>
    <row r="145" spans="1:32" s="185" customFormat="1" x14ac:dyDescent="0.2">
      <c r="A145" s="184"/>
      <c r="C145" s="186"/>
      <c r="D145" s="189"/>
      <c r="G145" s="187"/>
      <c r="H145" s="188"/>
      <c r="I145" s="188"/>
      <c r="J145" s="188"/>
      <c r="K145" s="188"/>
      <c r="L145" s="188"/>
      <c r="N145" s="189"/>
      <c r="O145" s="403"/>
      <c r="Q145" s="189"/>
      <c r="R145" s="403"/>
      <c r="T145" s="189"/>
      <c r="U145" s="403"/>
      <c r="W145" s="189"/>
      <c r="X145" s="403"/>
      <c r="Z145" s="189"/>
      <c r="AA145" s="403"/>
      <c r="AC145" s="189"/>
      <c r="AD145" s="403"/>
      <c r="AE145" s="186"/>
      <c r="AF145" s="186"/>
    </row>
    <row r="146" spans="1:32" s="185" customFormat="1" x14ac:dyDescent="0.2">
      <c r="A146" s="184"/>
      <c r="C146" s="186"/>
      <c r="D146" s="189"/>
      <c r="G146" s="187"/>
      <c r="H146" s="188"/>
      <c r="I146" s="188"/>
      <c r="J146" s="188"/>
      <c r="K146" s="188"/>
      <c r="L146" s="188"/>
      <c r="N146" s="189"/>
      <c r="O146" s="403"/>
      <c r="Q146" s="189"/>
      <c r="R146" s="403"/>
      <c r="T146" s="189"/>
      <c r="U146" s="403"/>
      <c r="W146" s="189"/>
      <c r="X146" s="403"/>
      <c r="Z146" s="189"/>
      <c r="AA146" s="403"/>
      <c r="AC146" s="189"/>
      <c r="AD146" s="403"/>
      <c r="AE146" s="186"/>
      <c r="AF146" s="186"/>
    </row>
    <row r="147" spans="1:32" s="185" customFormat="1" x14ac:dyDescent="0.2">
      <c r="A147" s="184"/>
      <c r="C147" s="186"/>
      <c r="D147" s="189"/>
      <c r="G147" s="187"/>
      <c r="H147" s="188"/>
      <c r="I147" s="188"/>
      <c r="J147" s="188"/>
      <c r="K147" s="188"/>
      <c r="L147" s="188"/>
      <c r="N147" s="189"/>
      <c r="O147" s="403"/>
      <c r="Q147" s="189"/>
      <c r="R147" s="403"/>
      <c r="T147" s="189"/>
      <c r="U147" s="403"/>
      <c r="W147" s="189"/>
      <c r="X147" s="403"/>
      <c r="Z147" s="189"/>
      <c r="AA147" s="403"/>
      <c r="AC147" s="189"/>
      <c r="AD147" s="403"/>
      <c r="AE147" s="186"/>
      <c r="AF147" s="186"/>
    </row>
    <row r="148" spans="1:32" s="185" customFormat="1" x14ac:dyDescent="0.2">
      <c r="A148" s="184"/>
      <c r="C148" s="186"/>
      <c r="D148" s="189"/>
      <c r="G148" s="187"/>
      <c r="H148" s="188"/>
      <c r="I148" s="188"/>
      <c r="J148" s="188"/>
      <c r="K148" s="188"/>
      <c r="L148" s="188"/>
      <c r="N148" s="189"/>
      <c r="O148" s="403"/>
      <c r="Q148" s="189"/>
      <c r="R148" s="403"/>
      <c r="T148" s="189"/>
      <c r="U148" s="403"/>
      <c r="W148" s="189"/>
      <c r="X148" s="403"/>
      <c r="Z148" s="189"/>
      <c r="AA148" s="403"/>
      <c r="AC148" s="189"/>
      <c r="AD148" s="403"/>
      <c r="AE148" s="186"/>
      <c r="AF148" s="186"/>
    </row>
    <row r="149" spans="1:32" s="185" customFormat="1" x14ac:dyDescent="0.2">
      <c r="A149" s="184"/>
      <c r="C149" s="186"/>
      <c r="D149" s="189"/>
      <c r="G149" s="187"/>
      <c r="H149" s="188"/>
      <c r="I149" s="188"/>
      <c r="J149" s="188"/>
      <c r="K149" s="188"/>
      <c r="L149" s="188"/>
      <c r="N149" s="189"/>
      <c r="O149" s="403"/>
      <c r="Q149" s="189"/>
      <c r="R149" s="403"/>
      <c r="T149" s="189"/>
      <c r="U149" s="403"/>
      <c r="W149" s="189"/>
      <c r="X149" s="403"/>
      <c r="Z149" s="189"/>
      <c r="AA149" s="403"/>
      <c r="AC149" s="189"/>
      <c r="AD149" s="403"/>
      <c r="AE149" s="186"/>
      <c r="AF149" s="186"/>
    </row>
    <row r="150" spans="1:32" s="185" customFormat="1" x14ac:dyDescent="0.2">
      <c r="A150" s="184"/>
      <c r="C150" s="186"/>
      <c r="D150" s="189"/>
      <c r="G150" s="187"/>
      <c r="H150" s="188"/>
      <c r="I150" s="188"/>
      <c r="J150" s="188"/>
      <c r="K150" s="188"/>
      <c r="L150" s="188"/>
      <c r="N150" s="189"/>
      <c r="O150" s="403"/>
      <c r="Q150" s="189"/>
      <c r="R150" s="403"/>
      <c r="T150" s="189"/>
      <c r="U150" s="403"/>
      <c r="W150" s="189"/>
      <c r="X150" s="403"/>
      <c r="Z150" s="189"/>
      <c r="AA150" s="403"/>
      <c r="AC150" s="189"/>
      <c r="AD150" s="403"/>
      <c r="AE150" s="186"/>
      <c r="AF150" s="186"/>
    </row>
    <row r="151" spans="1:32" s="185" customFormat="1" x14ac:dyDescent="0.2">
      <c r="A151" s="184"/>
      <c r="C151" s="186"/>
      <c r="D151" s="189"/>
      <c r="G151" s="187"/>
      <c r="H151" s="188"/>
      <c r="I151" s="188"/>
      <c r="J151" s="188"/>
      <c r="K151" s="188"/>
      <c r="L151" s="188"/>
      <c r="N151" s="189"/>
      <c r="O151" s="403"/>
      <c r="Q151" s="189"/>
      <c r="R151" s="403"/>
      <c r="T151" s="189"/>
      <c r="U151" s="403"/>
      <c r="W151" s="189"/>
      <c r="X151" s="403"/>
      <c r="Z151" s="189"/>
      <c r="AA151" s="403"/>
      <c r="AC151" s="189"/>
      <c r="AD151" s="403"/>
      <c r="AE151" s="186"/>
      <c r="AF151" s="186"/>
    </row>
    <row r="152" spans="1:32" s="185" customFormat="1" x14ac:dyDescent="0.2">
      <c r="A152" s="184"/>
      <c r="C152" s="186"/>
      <c r="D152" s="189"/>
      <c r="G152" s="187"/>
      <c r="H152" s="188"/>
      <c r="I152" s="188"/>
      <c r="J152" s="188"/>
      <c r="K152" s="188"/>
      <c r="L152" s="188"/>
      <c r="N152" s="189"/>
      <c r="O152" s="403"/>
      <c r="Q152" s="189"/>
      <c r="R152" s="403"/>
      <c r="T152" s="189"/>
      <c r="U152" s="403"/>
      <c r="W152" s="189"/>
      <c r="X152" s="403"/>
      <c r="Z152" s="189"/>
      <c r="AA152" s="403"/>
      <c r="AC152" s="189"/>
      <c r="AD152" s="403"/>
      <c r="AE152" s="186"/>
      <c r="AF152" s="186"/>
    </row>
    <row r="153" spans="1:32" s="185" customFormat="1" x14ac:dyDescent="0.2">
      <c r="A153" s="184"/>
      <c r="C153" s="186"/>
      <c r="D153" s="189"/>
      <c r="G153" s="187"/>
      <c r="H153" s="188"/>
      <c r="I153" s="188"/>
      <c r="J153" s="188"/>
      <c r="K153" s="188"/>
      <c r="L153" s="188"/>
      <c r="N153" s="189"/>
      <c r="O153" s="403"/>
      <c r="Q153" s="189"/>
      <c r="R153" s="403"/>
      <c r="T153" s="189"/>
      <c r="U153" s="403"/>
      <c r="W153" s="189"/>
      <c r="X153" s="403"/>
      <c r="Z153" s="189"/>
      <c r="AA153" s="403"/>
      <c r="AC153" s="189"/>
      <c r="AD153" s="403"/>
      <c r="AE153" s="186"/>
      <c r="AF153" s="186"/>
    </row>
    <row r="154" spans="1:32" s="185" customFormat="1" x14ac:dyDescent="0.2">
      <c r="A154" s="184"/>
      <c r="C154" s="186"/>
      <c r="D154" s="189"/>
      <c r="G154" s="187"/>
      <c r="H154" s="188"/>
      <c r="I154" s="188"/>
      <c r="J154" s="188"/>
      <c r="K154" s="188"/>
      <c r="L154" s="188"/>
      <c r="N154" s="189"/>
      <c r="O154" s="403"/>
      <c r="Q154" s="189"/>
      <c r="R154" s="403"/>
      <c r="T154" s="189"/>
      <c r="U154" s="403"/>
      <c r="W154" s="189"/>
      <c r="X154" s="403"/>
      <c r="Z154" s="189"/>
      <c r="AA154" s="403"/>
      <c r="AC154" s="189"/>
      <c r="AD154" s="403"/>
      <c r="AE154" s="186"/>
      <c r="AF154" s="186"/>
    </row>
    <row r="155" spans="1:32" s="185" customFormat="1" x14ac:dyDescent="0.2">
      <c r="A155" s="184"/>
      <c r="C155" s="186"/>
      <c r="D155" s="189"/>
      <c r="G155" s="187"/>
      <c r="H155" s="188"/>
      <c r="I155" s="188"/>
      <c r="J155" s="188"/>
      <c r="K155" s="188"/>
      <c r="L155" s="188"/>
      <c r="N155" s="189"/>
      <c r="O155" s="403"/>
      <c r="Q155" s="189"/>
      <c r="R155" s="403"/>
      <c r="T155" s="189"/>
      <c r="U155" s="403"/>
      <c r="W155" s="189"/>
      <c r="X155" s="403"/>
      <c r="Z155" s="189"/>
      <c r="AA155" s="403"/>
      <c r="AC155" s="189"/>
      <c r="AD155" s="403"/>
      <c r="AE155" s="186"/>
      <c r="AF155" s="186"/>
    </row>
    <row r="156" spans="1:32" s="185" customFormat="1" x14ac:dyDescent="0.2">
      <c r="A156" s="184"/>
      <c r="C156" s="186"/>
      <c r="D156" s="189"/>
      <c r="G156" s="187"/>
      <c r="H156" s="188"/>
      <c r="I156" s="188"/>
      <c r="J156" s="188"/>
      <c r="K156" s="188"/>
      <c r="L156" s="188"/>
      <c r="N156" s="189"/>
      <c r="O156" s="403"/>
      <c r="Q156" s="189"/>
      <c r="R156" s="403"/>
      <c r="T156" s="189"/>
      <c r="U156" s="403"/>
      <c r="W156" s="189"/>
      <c r="X156" s="403"/>
      <c r="Z156" s="189"/>
      <c r="AA156" s="403"/>
      <c r="AC156" s="189"/>
      <c r="AD156" s="403"/>
      <c r="AE156" s="186"/>
      <c r="AF156" s="186"/>
    </row>
    <row r="157" spans="1:32" s="185" customFormat="1" x14ac:dyDescent="0.2">
      <c r="A157" s="184"/>
      <c r="C157" s="186"/>
      <c r="D157" s="189"/>
      <c r="G157" s="187"/>
      <c r="H157" s="188"/>
      <c r="I157" s="188"/>
      <c r="J157" s="188"/>
      <c r="K157" s="188"/>
      <c r="L157" s="188"/>
      <c r="N157" s="189"/>
      <c r="O157" s="403"/>
      <c r="Q157" s="189"/>
      <c r="R157" s="403"/>
      <c r="T157" s="189"/>
      <c r="U157" s="403"/>
      <c r="W157" s="189"/>
      <c r="X157" s="403"/>
      <c r="Z157" s="189"/>
      <c r="AA157" s="403"/>
      <c r="AC157" s="189"/>
      <c r="AD157" s="403"/>
      <c r="AE157" s="186"/>
      <c r="AF157" s="186"/>
    </row>
    <row r="158" spans="1:32" s="185" customFormat="1" x14ac:dyDescent="0.2">
      <c r="A158" s="184"/>
      <c r="C158" s="186"/>
      <c r="D158" s="189"/>
      <c r="G158" s="187"/>
      <c r="H158" s="188"/>
      <c r="I158" s="188"/>
      <c r="J158" s="188"/>
      <c r="K158" s="188"/>
      <c r="L158" s="188"/>
      <c r="N158" s="189"/>
      <c r="O158" s="403"/>
      <c r="Q158" s="189"/>
      <c r="R158" s="403"/>
      <c r="T158" s="189"/>
      <c r="U158" s="403"/>
      <c r="W158" s="189"/>
      <c r="X158" s="403"/>
      <c r="Z158" s="189"/>
      <c r="AA158" s="403"/>
      <c r="AC158" s="189"/>
      <c r="AD158" s="403"/>
      <c r="AE158" s="186"/>
      <c r="AF158" s="186"/>
    </row>
    <row r="159" spans="1:32" s="185" customFormat="1" x14ac:dyDescent="0.2">
      <c r="A159" s="184"/>
      <c r="C159" s="186"/>
      <c r="D159" s="189"/>
      <c r="G159" s="187"/>
      <c r="H159" s="188"/>
      <c r="I159" s="188"/>
      <c r="J159" s="188"/>
      <c r="K159" s="188"/>
      <c r="L159" s="188"/>
      <c r="N159" s="189"/>
      <c r="O159" s="403"/>
      <c r="Q159" s="189"/>
      <c r="R159" s="403"/>
      <c r="T159" s="189"/>
      <c r="U159" s="403"/>
      <c r="W159" s="189"/>
      <c r="X159" s="403"/>
      <c r="Z159" s="189"/>
      <c r="AA159" s="403"/>
      <c r="AC159" s="189"/>
      <c r="AD159" s="403"/>
      <c r="AE159" s="186"/>
      <c r="AF159" s="186"/>
    </row>
    <row r="160" spans="1:32" s="185" customFormat="1" x14ac:dyDescent="0.2">
      <c r="A160" s="184"/>
      <c r="C160" s="186"/>
      <c r="D160" s="189"/>
      <c r="G160" s="187"/>
      <c r="H160" s="188"/>
      <c r="I160" s="188"/>
      <c r="J160" s="188"/>
      <c r="K160" s="188"/>
      <c r="L160" s="188"/>
      <c r="N160" s="189"/>
      <c r="O160" s="403"/>
      <c r="Q160" s="189"/>
      <c r="R160" s="403"/>
      <c r="T160" s="189"/>
      <c r="U160" s="403"/>
      <c r="W160" s="189"/>
      <c r="X160" s="403"/>
      <c r="Z160" s="189"/>
      <c r="AA160" s="403"/>
      <c r="AC160" s="189"/>
      <c r="AD160" s="403"/>
      <c r="AE160" s="186"/>
      <c r="AF160" s="186"/>
    </row>
    <row r="161" spans="1:32" s="185" customFormat="1" x14ac:dyDescent="0.2">
      <c r="A161" s="184"/>
      <c r="C161" s="186"/>
      <c r="D161" s="189"/>
      <c r="G161" s="187"/>
      <c r="H161" s="188"/>
      <c r="I161" s="188"/>
      <c r="J161" s="188"/>
      <c r="K161" s="188"/>
      <c r="L161" s="188"/>
      <c r="N161" s="189"/>
      <c r="O161" s="403"/>
      <c r="Q161" s="189"/>
      <c r="R161" s="403"/>
      <c r="T161" s="189"/>
      <c r="U161" s="403"/>
      <c r="W161" s="189"/>
      <c r="X161" s="403"/>
      <c r="Z161" s="189"/>
      <c r="AA161" s="403"/>
      <c r="AC161" s="189"/>
      <c r="AD161" s="403"/>
      <c r="AE161" s="186"/>
      <c r="AF161" s="186"/>
    </row>
    <row r="162" spans="1:32" s="185" customFormat="1" x14ac:dyDescent="0.2">
      <c r="A162" s="184"/>
      <c r="C162" s="186"/>
      <c r="D162" s="189"/>
      <c r="G162" s="187"/>
      <c r="H162" s="188"/>
      <c r="I162" s="188"/>
      <c r="J162" s="188"/>
      <c r="K162" s="188"/>
      <c r="L162" s="188"/>
      <c r="N162" s="189"/>
      <c r="O162" s="403"/>
      <c r="Q162" s="189"/>
      <c r="R162" s="403"/>
      <c r="T162" s="189"/>
      <c r="U162" s="403"/>
      <c r="W162" s="189"/>
      <c r="X162" s="403"/>
      <c r="Z162" s="189"/>
      <c r="AA162" s="403"/>
      <c r="AC162" s="189"/>
      <c r="AD162" s="403"/>
      <c r="AE162" s="186"/>
      <c r="AF162" s="186"/>
    </row>
    <row r="163" spans="1:32" s="185" customFormat="1" x14ac:dyDescent="0.2">
      <c r="A163" s="184"/>
      <c r="C163" s="186"/>
      <c r="D163" s="189"/>
      <c r="G163" s="187"/>
      <c r="H163" s="188"/>
      <c r="I163" s="188"/>
      <c r="J163" s="188"/>
      <c r="K163" s="188"/>
      <c r="L163" s="188"/>
      <c r="N163" s="189"/>
      <c r="O163" s="403"/>
      <c r="Q163" s="189"/>
      <c r="R163" s="403"/>
      <c r="T163" s="189"/>
      <c r="U163" s="403"/>
      <c r="W163" s="189"/>
      <c r="X163" s="403"/>
      <c r="Z163" s="189"/>
      <c r="AA163" s="403"/>
      <c r="AC163" s="189"/>
      <c r="AD163" s="403"/>
      <c r="AE163" s="186"/>
      <c r="AF163" s="186"/>
    </row>
    <row r="164" spans="1:32" s="185" customFormat="1" x14ac:dyDescent="0.2">
      <c r="A164" s="184"/>
      <c r="C164" s="186"/>
      <c r="D164" s="189"/>
      <c r="G164" s="187"/>
      <c r="H164" s="188"/>
      <c r="I164" s="188"/>
      <c r="J164" s="188"/>
      <c r="K164" s="188"/>
      <c r="L164" s="188"/>
      <c r="N164" s="189"/>
      <c r="O164" s="403"/>
      <c r="Q164" s="189"/>
      <c r="R164" s="403"/>
      <c r="T164" s="189"/>
      <c r="U164" s="403"/>
      <c r="W164" s="189"/>
      <c r="X164" s="403"/>
      <c r="Z164" s="189"/>
      <c r="AA164" s="403"/>
      <c r="AC164" s="189"/>
      <c r="AD164" s="403"/>
      <c r="AE164" s="186"/>
      <c r="AF164" s="186"/>
    </row>
    <row r="165" spans="1:32" s="185" customFormat="1" x14ac:dyDescent="0.2">
      <c r="A165" s="184"/>
      <c r="C165" s="186"/>
      <c r="D165" s="189"/>
      <c r="G165" s="187"/>
      <c r="H165" s="188"/>
      <c r="I165" s="188"/>
      <c r="J165" s="188"/>
      <c r="K165" s="188"/>
      <c r="L165" s="188"/>
      <c r="N165" s="189"/>
      <c r="O165" s="403"/>
      <c r="Q165" s="189"/>
      <c r="R165" s="403"/>
      <c r="T165" s="189"/>
      <c r="U165" s="403"/>
      <c r="W165" s="189"/>
      <c r="X165" s="403"/>
      <c r="Z165" s="189"/>
      <c r="AA165" s="403"/>
      <c r="AC165" s="189"/>
      <c r="AD165" s="403"/>
      <c r="AE165" s="186"/>
      <c r="AF165" s="186"/>
    </row>
    <row r="166" spans="1:32" s="185" customFormat="1" x14ac:dyDescent="0.2">
      <c r="A166" s="184"/>
      <c r="C166" s="186"/>
      <c r="D166" s="189"/>
      <c r="G166" s="187"/>
      <c r="H166" s="188"/>
      <c r="I166" s="188"/>
      <c r="J166" s="188"/>
      <c r="K166" s="188"/>
      <c r="L166" s="188"/>
      <c r="N166" s="189"/>
      <c r="O166" s="403"/>
      <c r="Q166" s="189"/>
      <c r="R166" s="403"/>
      <c r="T166" s="189"/>
      <c r="U166" s="403"/>
      <c r="W166" s="189"/>
      <c r="X166" s="403"/>
      <c r="Z166" s="189"/>
      <c r="AA166" s="403"/>
      <c r="AC166" s="189"/>
      <c r="AD166" s="403"/>
      <c r="AE166" s="186"/>
      <c r="AF166" s="186"/>
    </row>
    <row r="167" spans="1:32" s="185" customFormat="1" x14ac:dyDescent="0.2">
      <c r="A167" s="184"/>
      <c r="C167" s="186"/>
      <c r="D167" s="189"/>
      <c r="G167" s="187"/>
      <c r="H167" s="188"/>
      <c r="I167" s="188"/>
      <c r="J167" s="188"/>
      <c r="K167" s="188"/>
      <c r="L167" s="188"/>
      <c r="N167" s="189"/>
      <c r="O167" s="403"/>
      <c r="Q167" s="189"/>
      <c r="R167" s="403"/>
      <c r="T167" s="189"/>
      <c r="U167" s="403"/>
      <c r="W167" s="189"/>
      <c r="X167" s="403"/>
      <c r="Z167" s="189"/>
      <c r="AA167" s="403"/>
      <c r="AC167" s="189"/>
      <c r="AD167" s="403"/>
      <c r="AE167" s="186"/>
      <c r="AF167" s="186"/>
    </row>
    <row r="168" spans="1:32" s="185" customFormat="1" x14ac:dyDescent="0.2">
      <c r="A168" s="184"/>
      <c r="C168" s="186"/>
      <c r="D168" s="189"/>
      <c r="G168" s="187"/>
      <c r="H168" s="188"/>
      <c r="I168" s="188"/>
      <c r="J168" s="188"/>
      <c r="K168" s="188"/>
      <c r="L168" s="188"/>
      <c r="N168" s="189"/>
      <c r="O168" s="403"/>
      <c r="Q168" s="189"/>
      <c r="R168" s="403"/>
      <c r="T168" s="189"/>
      <c r="U168" s="403"/>
      <c r="W168" s="189"/>
      <c r="X168" s="403"/>
      <c r="Z168" s="189"/>
      <c r="AA168" s="403"/>
      <c r="AC168" s="189"/>
      <c r="AD168" s="403"/>
      <c r="AE168" s="186"/>
      <c r="AF168" s="186"/>
    </row>
    <row r="169" spans="1:32" s="185" customFormat="1" x14ac:dyDescent="0.2">
      <c r="A169" s="184"/>
      <c r="C169" s="186"/>
      <c r="D169" s="189"/>
      <c r="G169" s="187"/>
      <c r="H169" s="188"/>
      <c r="I169" s="188"/>
      <c r="J169" s="188"/>
      <c r="K169" s="188"/>
      <c r="L169" s="188"/>
      <c r="N169" s="189"/>
      <c r="O169" s="403"/>
      <c r="Q169" s="189"/>
      <c r="R169" s="403"/>
      <c r="T169" s="189"/>
      <c r="U169" s="403"/>
      <c r="W169" s="189"/>
      <c r="X169" s="403"/>
      <c r="Z169" s="189"/>
      <c r="AA169" s="403"/>
      <c r="AC169" s="189"/>
      <c r="AD169" s="403"/>
      <c r="AE169" s="186"/>
      <c r="AF169" s="186"/>
    </row>
    <row r="170" spans="1:32" s="185" customFormat="1" x14ac:dyDescent="0.2">
      <c r="A170" s="184"/>
      <c r="C170" s="186"/>
      <c r="D170" s="189"/>
      <c r="G170" s="187"/>
      <c r="H170" s="188"/>
      <c r="I170" s="188"/>
      <c r="J170" s="188"/>
      <c r="K170" s="188"/>
      <c r="L170" s="188"/>
      <c r="N170" s="189"/>
      <c r="O170" s="403"/>
      <c r="Q170" s="189"/>
      <c r="R170" s="403"/>
      <c r="T170" s="189"/>
      <c r="U170" s="403"/>
      <c r="W170" s="189"/>
      <c r="X170" s="403"/>
      <c r="Z170" s="189"/>
      <c r="AA170" s="403"/>
      <c r="AC170" s="189"/>
      <c r="AD170" s="403"/>
      <c r="AE170" s="186"/>
      <c r="AF170" s="186"/>
    </row>
    <row r="171" spans="1:32" s="185" customFormat="1" x14ac:dyDescent="0.2">
      <c r="A171" s="184"/>
      <c r="C171" s="186"/>
      <c r="D171" s="189"/>
      <c r="G171" s="187"/>
      <c r="H171" s="188"/>
      <c r="I171" s="188"/>
      <c r="J171" s="188"/>
      <c r="K171" s="188"/>
      <c r="L171" s="188"/>
      <c r="N171" s="189"/>
      <c r="O171" s="403"/>
      <c r="Q171" s="189"/>
      <c r="R171" s="403"/>
      <c r="T171" s="189"/>
      <c r="U171" s="403"/>
      <c r="W171" s="189"/>
      <c r="X171" s="403"/>
      <c r="Z171" s="189"/>
      <c r="AA171" s="403"/>
      <c r="AC171" s="189"/>
      <c r="AD171" s="403"/>
      <c r="AE171" s="186"/>
      <c r="AF171" s="186"/>
    </row>
    <row r="172" spans="1:32" s="185" customFormat="1" x14ac:dyDescent="0.2">
      <c r="A172" s="184"/>
      <c r="C172" s="186"/>
      <c r="D172" s="189"/>
      <c r="G172" s="187"/>
      <c r="H172" s="188"/>
      <c r="I172" s="188"/>
      <c r="J172" s="188"/>
      <c r="K172" s="188"/>
      <c r="L172" s="188"/>
      <c r="N172" s="189"/>
      <c r="O172" s="403"/>
      <c r="Q172" s="189"/>
      <c r="R172" s="403"/>
      <c r="T172" s="189"/>
      <c r="U172" s="403"/>
      <c r="W172" s="189"/>
      <c r="X172" s="403"/>
      <c r="Z172" s="189"/>
      <c r="AA172" s="403"/>
      <c r="AC172" s="189"/>
      <c r="AD172" s="403"/>
      <c r="AE172" s="186"/>
      <c r="AF172" s="186"/>
    </row>
    <row r="173" spans="1:32" s="185" customFormat="1" x14ac:dyDescent="0.2">
      <c r="A173" s="184"/>
      <c r="C173" s="186"/>
      <c r="D173" s="189"/>
      <c r="G173" s="187"/>
      <c r="H173" s="188"/>
      <c r="I173" s="188"/>
      <c r="J173" s="188"/>
      <c r="K173" s="188"/>
      <c r="L173" s="188"/>
      <c r="N173" s="189"/>
      <c r="O173" s="403"/>
      <c r="Q173" s="189"/>
      <c r="R173" s="403"/>
      <c r="T173" s="189"/>
      <c r="U173" s="403"/>
      <c r="W173" s="189"/>
      <c r="X173" s="403"/>
      <c r="Z173" s="189"/>
      <c r="AA173" s="403"/>
      <c r="AC173" s="189"/>
      <c r="AD173" s="403"/>
      <c r="AE173" s="186"/>
      <c r="AF173" s="186"/>
    </row>
    <row r="174" spans="1:32" s="185" customFormat="1" x14ac:dyDescent="0.2">
      <c r="A174" s="184"/>
      <c r="C174" s="186"/>
      <c r="D174" s="189"/>
      <c r="G174" s="187"/>
      <c r="H174" s="188"/>
      <c r="I174" s="188"/>
      <c r="J174" s="188"/>
      <c r="K174" s="188"/>
      <c r="L174" s="188"/>
      <c r="N174" s="189"/>
      <c r="O174" s="403"/>
      <c r="Q174" s="189"/>
      <c r="R174" s="403"/>
      <c r="T174" s="189"/>
      <c r="U174" s="403"/>
      <c r="W174" s="189"/>
      <c r="X174" s="403"/>
      <c r="Z174" s="189"/>
      <c r="AA174" s="403"/>
      <c r="AC174" s="189"/>
      <c r="AD174" s="403"/>
      <c r="AE174" s="186"/>
      <c r="AF174" s="186"/>
    </row>
    <row r="175" spans="1:32" s="185" customFormat="1" x14ac:dyDescent="0.2">
      <c r="A175" s="184"/>
      <c r="C175" s="186"/>
      <c r="D175" s="189"/>
      <c r="G175" s="187"/>
      <c r="H175" s="188"/>
      <c r="I175" s="188"/>
      <c r="J175" s="188"/>
      <c r="K175" s="188"/>
      <c r="L175" s="188"/>
      <c r="N175" s="189"/>
      <c r="O175" s="403"/>
      <c r="Q175" s="189"/>
      <c r="R175" s="403"/>
      <c r="T175" s="189"/>
      <c r="U175" s="403"/>
      <c r="W175" s="189"/>
      <c r="X175" s="403"/>
      <c r="Z175" s="189"/>
      <c r="AA175" s="403"/>
      <c r="AC175" s="189"/>
      <c r="AD175" s="403"/>
      <c r="AE175" s="186"/>
      <c r="AF175" s="186"/>
    </row>
    <row r="176" spans="1:32" s="185" customFormat="1" x14ac:dyDescent="0.2">
      <c r="A176" s="184"/>
      <c r="C176" s="186"/>
      <c r="D176" s="189"/>
      <c r="G176" s="187"/>
      <c r="H176" s="188"/>
      <c r="I176" s="188"/>
      <c r="J176" s="188"/>
      <c r="K176" s="188"/>
      <c r="L176" s="188"/>
      <c r="N176" s="189"/>
      <c r="O176" s="403"/>
      <c r="Q176" s="189"/>
      <c r="R176" s="403"/>
      <c r="T176" s="189"/>
      <c r="U176" s="403"/>
      <c r="W176" s="189"/>
      <c r="X176" s="403"/>
      <c r="Z176" s="189"/>
      <c r="AA176" s="403"/>
      <c r="AC176" s="189"/>
      <c r="AD176" s="403"/>
      <c r="AE176" s="186"/>
      <c r="AF176" s="186"/>
    </row>
    <row r="177" spans="1:32" s="185" customFormat="1" x14ac:dyDescent="0.2">
      <c r="A177" s="184"/>
      <c r="C177" s="186"/>
      <c r="D177" s="189"/>
      <c r="G177" s="187"/>
      <c r="H177" s="188"/>
      <c r="I177" s="188"/>
      <c r="J177" s="188"/>
      <c r="K177" s="188"/>
      <c r="L177" s="188"/>
      <c r="N177" s="189"/>
      <c r="O177" s="403"/>
      <c r="Q177" s="189"/>
      <c r="R177" s="403"/>
      <c r="T177" s="189"/>
      <c r="U177" s="403"/>
      <c r="W177" s="189"/>
      <c r="X177" s="403"/>
      <c r="Z177" s="189"/>
      <c r="AA177" s="403"/>
      <c r="AC177" s="189"/>
      <c r="AD177" s="403"/>
      <c r="AE177" s="186"/>
      <c r="AF177" s="186"/>
    </row>
    <row r="178" spans="1:32" s="185" customFormat="1" x14ac:dyDescent="0.2">
      <c r="A178" s="184"/>
      <c r="C178" s="186"/>
      <c r="D178" s="189"/>
      <c r="G178" s="187"/>
      <c r="H178" s="188"/>
      <c r="I178" s="188"/>
      <c r="J178" s="188"/>
      <c r="K178" s="188"/>
      <c r="L178" s="188"/>
      <c r="N178" s="189"/>
      <c r="O178" s="403"/>
      <c r="Q178" s="189"/>
      <c r="R178" s="403"/>
      <c r="T178" s="189"/>
      <c r="U178" s="403"/>
      <c r="W178" s="189"/>
      <c r="X178" s="403"/>
      <c r="Z178" s="189"/>
      <c r="AA178" s="403"/>
      <c r="AC178" s="189"/>
      <c r="AD178" s="403"/>
      <c r="AE178" s="186"/>
      <c r="AF178" s="186"/>
    </row>
    <row r="179" spans="1:32" s="185" customFormat="1" x14ac:dyDescent="0.2">
      <c r="A179" s="184"/>
      <c r="C179" s="186"/>
      <c r="D179" s="189"/>
      <c r="G179" s="187"/>
      <c r="H179" s="188"/>
      <c r="I179" s="188"/>
      <c r="J179" s="188"/>
      <c r="K179" s="188"/>
      <c r="L179" s="188"/>
      <c r="N179" s="189"/>
      <c r="O179" s="403"/>
      <c r="Q179" s="189"/>
      <c r="R179" s="403"/>
      <c r="T179" s="189"/>
      <c r="U179" s="403"/>
      <c r="W179" s="189"/>
      <c r="X179" s="403"/>
      <c r="Z179" s="189"/>
      <c r="AA179" s="403"/>
      <c r="AC179" s="189"/>
      <c r="AD179" s="403"/>
      <c r="AE179" s="186"/>
      <c r="AF179" s="186"/>
    </row>
    <row r="180" spans="1:32" s="185" customFormat="1" x14ac:dyDescent="0.2">
      <c r="A180" s="184"/>
      <c r="C180" s="186"/>
      <c r="D180" s="189"/>
      <c r="G180" s="187"/>
      <c r="H180" s="188"/>
      <c r="I180" s="188"/>
      <c r="J180" s="188"/>
      <c r="K180" s="188"/>
      <c r="L180" s="188"/>
      <c r="N180" s="189"/>
      <c r="O180" s="403"/>
      <c r="Q180" s="189"/>
      <c r="R180" s="403"/>
      <c r="T180" s="189"/>
      <c r="U180" s="403"/>
      <c r="W180" s="189"/>
      <c r="X180" s="403"/>
      <c r="Z180" s="189"/>
      <c r="AA180" s="403"/>
      <c r="AC180" s="189"/>
      <c r="AD180" s="403"/>
      <c r="AE180" s="186"/>
      <c r="AF180" s="186"/>
    </row>
    <row r="181" spans="1:32" s="185" customFormat="1" x14ac:dyDescent="0.2">
      <c r="A181" s="184"/>
      <c r="C181" s="186"/>
      <c r="D181" s="189"/>
      <c r="G181" s="187"/>
      <c r="H181" s="188"/>
      <c r="I181" s="188"/>
      <c r="J181" s="188"/>
      <c r="K181" s="188"/>
      <c r="L181" s="188"/>
      <c r="N181" s="189"/>
      <c r="O181" s="403"/>
      <c r="Q181" s="189"/>
      <c r="R181" s="403"/>
      <c r="T181" s="189"/>
      <c r="U181" s="403"/>
      <c r="W181" s="189"/>
      <c r="X181" s="403"/>
      <c r="Z181" s="189"/>
      <c r="AA181" s="403"/>
      <c r="AC181" s="189"/>
      <c r="AD181" s="403"/>
      <c r="AE181" s="186"/>
      <c r="AF181" s="186"/>
    </row>
    <row r="182" spans="1:32" s="185" customFormat="1" x14ac:dyDescent="0.2">
      <c r="A182" s="184"/>
      <c r="C182" s="186"/>
      <c r="D182" s="189"/>
      <c r="G182" s="187"/>
      <c r="H182" s="188"/>
      <c r="I182" s="188"/>
      <c r="J182" s="188"/>
      <c r="K182" s="188"/>
      <c r="L182" s="188"/>
      <c r="N182" s="189"/>
      <c r="O182" s="403"/>
      <c r="Q182" s="189"/>
      <c r="R182" s="403"/>
      <c r="T182" s="189"/>
      <c r="U182" s="403"/>
      <c r="W182" s="189"/>
      <c r="X182" s="403"/>
      <c r="Z182" s="189"/>
      <c r="AA182" s="403"/>
      <c r="AC182" s="189"/>
      <c r="AD182" s="403"/>
      <c r="AE182" s="186"/>
      <c r="AF182" s="186"/>
    </row>
    <row r="183" spans="1:32" s="185" customFormat="1" x14ac:dyDescent="0.2">
      <c r="A183" s="184"/>
      <c r="C183" s="186"/>
      <c r="D183" s="189"/>
      <c r="G183" s="187"/>
      <c r="H183" s="188"/>
      <c r="I183" s="188"/>
      <c r="J183" s="188"/>
      <c r="K183" s="188"/>
      <c r="L183" s="188"/>
      <c r="N183" s="189"/>
      <c r="O183" s="403"/>
      <c r="Q183" s="189"/>
      <c r="R183" s="403"/>
      <c r="T183" s="189"/>
      <c r="U183" s="403"/>
      <c r="W183" s="189"/>
      <c r="X183" s="403"/>
      <c r="Z183" s="189"/>
      <c r="AA183" s="403"/>
      <c r="AC183" s="189"/>
      <c r="AD183" s="403"/>
      <c r="AE183" s="186"/>
      <c r="AF183" s="186"/>
    </row>
    <row r="184" spans="1:32" s="185" customFormat="1" x14ac:dyDescent="0.2">
      <c r="A184" s="184"/>
      <c r="C184" s="186"/>
      <c r="D184" s="189"/>
      <c r="G184" s="187"/>
      <c r="H184" s="188"/>
      <c r="I184" s="188"/>
      <c r="J184" s="188"/>
      <c r="K184" s="188"/>
      <c r="L184" s="188"/>
      <c r="N184" s="189"/>
      <c r="O184" s="403"/>
      <c r="Q184" s="189"/>
      <c r="R184" s="403"/>
      <c r="T184" s="189"/>
      <c r="U184" s="403"/>
      <c r="W184" s="189"/>
      <c r="X184" s="403"/>
      <c r="Z184" s="189"/>
      <c r="AA184" s="403"/>
      <c r="AC184" s="189"/>
      <c r="AD184" s="403"/>
      <c r="AE184" s="186"/>
      <c r="AF184" s="186"/>
    </row>
    <row r="185" spans="1:32" s="185" customFormat="1" x14ac:dyDescent="0.2">
      <c r="A185" s="184"/>
      <c r="C185" s="186"/>
      <c r="D185" s="189"/>
      <c r="G185" s="187"/>
      <c r="H185" s="188"/>
      <c r="I185" s="188"/>
      <c r="J185" s="188"/>
      <c r="K185" s="188"/>
      <c r="L185" s="188"/>
      <c r="N185" s="189"/>
      <c r="O185" s="403"/>
      <c r="Q185" s="189"/>
      <c r="R185" s="403"/>
      <c r="T185" s="189"/>
      <c r="U185" s="403"/>
      <c r="W185" s="189"/>
      <c r="X185" s="403"/>
      <c r="Z185" s="189"/>
      <c r="AA185" s="403"/>
      <c r="AC185" s="189"/>
      <c r="AD185" s="403"/>
      <c r="AE185" s="186"/>
      <c r="AF185" s="186"/>
    </row>
    <row r="186" spans="1:32" s="185" customFormat="1" x14ac:dyDescent="0.2">
      <c r="A186" s="184"/>
      <c r="C186" s="186"/>
      <c r="D186" s="189"/>
      <c r="G186" s="187"/>
      <c r="H186" s="188"/>
      <c r="I186" s="188"/>
      <c r="J186" s="188"/>
      <c r="K186" s="188"/>
      <c r="L186" s="188"/>
      <c r="N186" s="189"/>
      <c r="O186" s="403"/>
      <c r="Q186" s="189"/>
      <c r="R186" s="403"/>
      <c r="T186" s="189"/>
      <c r="U186" s="403"/>
      <c r="W186" s="189"/>
      <c r="X186" s="403"/>
      <c r="Z186" s="189"/>
      <c r="AA186" s="403"/>
      <c r="AC186" s="189"/>
      <c r="AD186" s="403"/>
      <c r="AE186" s="186"/>
      <c r="AF186" s="186"/>
    </row>
    <row r="187" spans="1:32" s="185" customFormat="1" x14ac:dyDescent="0.2">
      <c r="A187" s="184"/>
      <c r="C187" s="186"/>
      <c r="D187" s="189"/>
      <c r="G187" s="187"/>
      <c r="H187" s="188"/>
      <c r="I187" s="188"/>
      <c r="J187" s="188"/>
      <c r="K187" s="188"/>
      <c r="L187" s="188"/>
      <c r="N187" s="189"/>
      <c r="O187" s="403"/>
      <c r="Q187" s="189"/>
      <c r="R187" s="403"/>
      <c r="T187" s="189"/>
      <c r="U187" s="403"/>
      <c r="W187" s="189"/>
      <c r="X187" s="403"/>
      <c r="Z187" s="189"/>
      <c r="AA187" s="403"/>
      <c r="AC187" s="189"/>
      <c r="AD187" s="403"/>
      <c r="AE187" s="186"/>
      <c r="AF187" s="186"/>
    </row>
    <row r="188" spans="1:32" s="185" customFormat="1" x14ac:dyDescent="0.2">
      <c r="A188" s="184"/>
      <c r="C188" s="186"/>
      <c r="D188" s="189"/>
      <c r="G188" s="187"/>
      <c r="H188" s="188"/>
      <c r="I188" s="188"/>
      <c r="J188" s="188"/>
      <c r="K188" s="188"/>
      <c r="L188" s="188"/>
      <c r="N188" s="189"/>
      <c r="O188" s="403"/>
      <c r="Q188" s="189"/>
      <c r="R188" s="403"/>
      <c r="T188" s="189"/>
      <c r="U188" s="403"/>
      <c r="W188" s="189"/>
      <c r="X188" s="403"/>
      <c r="Z188" s="189"/>
      <c r="AA188" s="403"/>
      <c r="AC188" s="189"/>
      <c r="AD188" s="403"/>
      <c r="AE188" s="186"/>
      <c r="AF188" s="186"/>
    </row>
    <row r="189" spans="1:32" s="185" customFormat="1" x14ac:dyDescent="0.2">
      <c r="A189" s="184"/>
      <c r="C189" s="186"/>
      <c r="D189" s="189"/>
      <c r="G189" s="187"/>
      <c r="H189" s="188"/>
      <c r="I189" s="188"/>
      <c r="J189" s="188"/>
      <c r="K189" s="188"/>
      <c r="L189" s="188"/>
      <c r="N189" s="189"/>
      <c r="O189" s="403"/>
      <c r="Q189" s="189"/>
      <c r="R189" s="403"/>
      <c r="T189" s="189"/>
      <c r="U189" s="403"/>
      <c r="W189" s="189"/>
      <c r="X189" s="403"/>
      <c r="Z189" s="189"/>
      <c r="AA189" s="403"/>
      <c r="AC189" s="189"/>
      <c r="AD189" s="403"/>
      <c r="AE189" s="186"/>
      <c r="AF189" s="186"/>
    </row>
    <row r="190" spans="1:32" s="185" customFormat="1" x14ac:dyDescent="0.2">
      <c r="A190" s="184"/>
      <c r="C190" s="186"/>
      <c r="D190" s="189"/>
      <c r="G190" s="187"/>
      <c r="H190" s="188"/>
      <c r="I190" s="188"/>
      <c r="J190" s="188"/>
      <c r="K190" s="188"/>
      <c r="L190" s="188"/>
      <c r="N190" s="189"/>
      <c r="O190" s="403"/>
      <c r="Q190" s="189"/>
      <c r="R190" s="403"/>
      <c r="T190" s="189"/>
      <c r="U190" s="403"/>
      <c r="W190" s="189"/>
      <c r="X190" s="403"/>
      <c r="Z190" s="189"/>
      <c r="AA190" s="403"/>
      <c r="AC190" s="189"/>
      <c r="AD190" s="403"/>
      <c r="AE190" s="186"/>
      <c r="AF190" s="186"/>
    </row>
    <row r="191" spans="1:32" s="185" customFormat="1" x14ac:dyDescent="0.2">
      <c r="A191" s="184"/>
      <c r="C191" s="186"/>
      <c r="D191" s="189"/>
      <c r="G191" s="187"/>
      <c r="H191" s="188"/>
      <c r="I191" s="188"/>
      <c r="J191" s="188"/>
      <c r="K191" s="188"/>
      <c r="L191" s="188"/>
      <c r="N191" s="189"/>
      <c r="O191" s="403"/>
      <c r="Q191" s="189"/>
      <c r="R191" s="403"/>
      <c r="T191" s="189"/>
      <c r="U191" s="403"/>
      <c r="W191" s="189"/>
      <c r="X191" s="403"/>
      <c r="Z191" s="189"/>
      <c r="AA191" s="403"/>
      <c r="AC191" s="189"/>
      <c r="AD191" s="403"/>
      <c r="AE191" s="186"/>
      <c r="AF191" s="186"/>
    </row>
    <row r="192" spans="1:32" s="185" customFormat="1" x14ac:dyDescent="0.2">
      <c r="A192" s="184"/>
      <c r="C192" s="186"/>
      <c r="D192" s="189"/>
      <c r="G192" s="187"/>
      <c r="H192" s="188"/>
      <c r="I192" s="188"/>
      <c r="J192" s="188"/>
      <c r="K192" s="188"/>
      <c r="L192" s="188"/>
      <c r="N192" s="189"/>
      <c r="O192" s="403"/>
      <c r="Q192" s="189"/>
      <c r="R192" s="403"/>
      <c r="T192" s="189"/>
      <c r="U192" s="403"/>
      <c r="W192" s="189"/>
      <c r="X192" s="403"/>
      <c r="Z192" s="189"/>
      <c r="AA192" s="403"/>
      <c r="AC192" s="189"/>
      <c r="AD192" s="403"/>
      <c r="AE192" s="186"/>
      <c r="AF192" s="186"/>
    </row>
    <row r="193" spans="1:32" s="185" customFormat="1" x14ac:dyDescent="0.2">
      <c r="A193" s="184"/>
      <c r="C193" s="186"/>
      <c r="D193" s="189"/>
      <c r="G193" s="187"/>
      <c r="H193" s="188"/>
      <c r="I193" s="188"/>
      <c r="J193" s="188"/>
      <c r="K193" s="188"/>
      <c r="L193" s="188"/>
      <c r="N193" s="189"/>
      <c r="O193" s="403"/>
      <c r="Q193" s="189"/>
      <c r="R193" s="403"/>
      <c r="T193" s="189"/>
      <c r="U193" s="403"/>
      <c r="W193" s="189"/>
      <c r="X193" s="403"/>
      <c r="Z193" s="189"/>
      <c r="AA193" s="403"/>
      <c r="AC193" s="189"/>
      <c r="AD193" s="403"/>
      <c r="AE193" s="186"/>
      <c r="AF193" s="186"/>
    </row>
    <row r="194" spans="1:32" s="185" customFormat="1" x14ac:dyDescent="0.2">
      <c r="A194" s="184"/>
      <c r="C194" s="186"/>
      <c r="D194" s="189"/>
      <c r="G194" s="187"/>
      <c r="H194" s="188"/>
      <c r="I194" s="188"/>
      <c r="J194" s="188"/>
      <c r="K194" s="188"/>
      <c r="L194" s="188"/>
      <c r="N194" s="189"/>
      <c r="O194" s="403"/>
      <c r="Q194" s="189"/>
      <c r="R194" s="403"/>
      <c r="T194" s="189"/>
      <c r="U194" s="403"/>
      <c r="W194" s="189"/>
      <c r="X194" s="403"/>
      <c r="Z194" s="189"/>
      <c r="AA194" s="403"/>
      <c r="AC194" s="189"/>
      <c r="AD194" s="403"/>
      <c r="AE194" s="186"/>
      <c r="AF194" s="186"/>
    </row>
    <row r="195" spans="1:32" s="185" customFormat="1" x14ac:dyDescent="0.2">
      <c r="A195" s="184"/>
      <c r="C195" s="186"/>
      <c r="D195" s="189"/>
      <c r="G195" s="187"/>
      <c r="H195" s="188"/>
      <c r="I195" s="188"/>
      <c r="J195" s="188"/>
      <c r="K195" s="188"/>
      <c r="L195" s="188"/>
      <c r="N195" s="189"/>
      <c r="O195" s="403"/>
      <c r="Q195" s="189"/>
      <c r="R195" s="403"/>
      <c r="T195" s="189"/>
      <c r="U195" s="403"/>
      <c r="W195" s="189"/>
      <c r="X195" s="403"/>
      <c r="Z195" s="189"/>
      <c r="AA195" s="403"/>
      <c r="AC195" s="189"/>
      <c r="AD195" s="403"/>
      <c r="AE195" s="186"/>
      <c r="AF195" s="186"/>
    </row>
    <row r="196" spans="1:32" s="185" customFormat="1" x14ac:dyDescent="0.2">
      <c r="A196" s="184"/>
      <c r="C196" s="186"/>
      <c r="D196" s="189"/>
      <c r="G196" s="187"/>
      <c r="H196" s="188"/>
      <c r="I196" s="188"/>
      <c r="J196" s="188"/>
      <c r="K196" s="188"/>
      <c r="L196" s="188"/>
      <c r="N196" s="189"/>
      <c r="O196" s="403"/>
      <c r="Q196" s="189"/>
      <c r="R196" s="403"/>
      <c r="T196" s="189"/>
      <c r="U196" s="403"/>
      <c r="W196" s="189"/>
      <c r="X196" s="403"/>
      <c r="Z196" s="189"/>
      <c r="AA196" s="403"/>
      <c r="AC196" s="189"/>
      <c r="AD196" s="403"/>
      <c r="AE196" s="186"/>
      <c r="AF196" s="186"/>
    </row>
    <row r="197" spans="1:32" s="185" customFormat="1" x14ac:dyDescent="0.2">
      <c r="A197" s="184"/>
      <c r="C197" s="186"/>
      <c r="D197" s="189"/>
      <c r="G197" s="187"/>
      <c r="H197" s="188"/>
      <c r="I197" s="188"/>
      <c r="J197" s="188"/>
      <c r="K197" s="188"/>
      <c r="L197" s="188"/>
      <c r="N197" s="189"/>
      <c r="O197" s="403"/>
      <c r="Q197" s="189"/>
      <c r="R197" s="403"/>
      <c r="T197" s="189"/>
      <c r="U197" s="403"/>
      <c r="W197" s="189"/>
      <c r="X197" s="403"/>
      <c r="Z197" s="189"/>
      <c r="AA197" s="403"/>
      <c r="AC197" s="189"/>
      <c r="AD197" s="403"/>
      <c r="AE197" s="186"/>
      <c r="AF197" s="186"/>
    </row>
    <row r="198" spans="1:32" s="185" customFormat="1" x14ac:dyDescent="0.2">
      <c r="A198" s="184"/>
      <c r="C198" s="186"/>
      <c r="D198" s="189"/>
      <c r="G198" s="187"/>
      <c r="H198" s="188"/>
      <c r="I198" s="188"/>
      <c r="J198" s="188"/>
      <c r="K198" s="188"/>
      <c r="L198" s="188"/>
      <c r="N198" s="189"/>
      <c r="O198" s="403"/>
      <c r="Q198" s="189"/>
      <c r="R198" s="403"/>
      <c r="T198" s="189"/>
      <c r="U198" s="403"/>
      <c r="W198" s="189"/>
      <c r="X198" s="403"/>
      <c r="Z198" s="189"/>
      <c r="AA198" s="403"/>
      <c r="AC198" s="189"/>
      <c r="AD198" s="403"/>
      <c r="AE198" s="186"/>
      <c r="AF198" s="186"/>
    </row>
    <row r="199" spans="1:32" s="185" customFormat="1" x14ac:dyDescent="0.2">
      <c r="A199" s="184"/>
      <c r="C199" s="186"/>
      <c r="D199" s="189"/>
      <c r="G199" s="187"/>
      <c r="H199" s="188"/>
      <c r="I199" s="188"/>
      <c r="J199" s="188"/>
      <c r="K199" s="188"/>
      <c r="L199" s="188"/>
      <c r="N199" s="189"/>
      <c r="O199" s="403"/>
      <c r="Q199" s="189"/>
      <c r="R199" s="403"/>
      <c r="T199" s="189"/>
      <c r="U199" s="403"/>
      <c r="W199" s="189"/>
      <c r="X199" s="403"/>
      <c r="Z199" s="189"/>
      <c r="AA199" s="403"/>
      <c r="AC199" s="189"/>
      <c r="AD199" s="403"/>
      <c r="AE199" s="186"/>
      <c r="AF199" s="186"/>
    </row>
    <row r="200" spans="1:32" s="185" customFormat="1" x14ac:dyDescent="0.2">
      <c r="A200" s="184"/>
      <c r="C200" s="186"/>
      <c r="D200" s="189"/>
      <c r="G200" s="187"/>
      <c r="H200" s="188"/>
      <c r="I200" s="188"/>
      <c r="J200" s="188"/>
      <c r="K200" s="188"/>
      <c r="L200" s="188"/>
      <c r="N200" s="189"/>
      <c r="O200" s="403"/>
      <c r="Q200" s="189"/>
      <c r="R200" s="403"/>
      <c r="T200" s="189"/>
      <c r="U200" s="403"/>
      <c r="W200" s="189"/>
      <c r="X200" s="403"/>
      <c r="Z200" s="189"/>
      <c r="AA200" s="403"/>
      <c r="AC200" s="189"/>
      <c r="AD200" s="403"/>
      <c r="AE200" s="186"/>
      <c r="AF200" s="186"/>
    </row>
    <row r="201" spans="1:32" s="185" customFormat="1" x14ac:dyDescent="0.2">
      <c r="A201" s="184"/>
      <c r="C201" s="186"/>
      <c r="D201" s="189"/>
      <c r="G201" s="187"/>
      <c r="H201" s="188"/>
      <c r="I201" s="188"/>
      <c r="J201" s="188"/>
      <c r="K201" s="188"/>
      <c r="L201" s="188"/>
      <c r="N201" s="189"/>
      <c r="O201" s="403"/>
      <c r="Q201" s="189"/>
      <c r="R201" s="403"/>
      <c r="T201" s="189"/>
      <c r="U201" s="403"/>
      <c r="W201" s="189"/>
      <c r="X201" s="403"/>
      <c r="Z201" s="189"/>
      <c r="AA201" s="403"/>
      <c r="AC201" s="189"/>
      <c r="AD201" s="403"/>
      <c r="AE201" s="186"/>
      <c r="AF201" s="186"/>
    </row>
    <row r="202" spans="1:32" s="185" customFormat="1" x14ac:dyDescent="0.2">
      <c r="A202" s="184"/>
      <c r="C202" s="186"/>
      <c r="D202" s="189"/>
      <c r="G202" s="187"/>
      <c r="H202" s="188"/>
      <c r="I202" s="188"/>
      <c r="J202" s="188"/>
      <c r="K202" s="188"/>
      <c r="L202" s="188"/>
      <c r="N202" s="189"/>
      <c r="O202" s="403"/>
      <c r="Q202" s="189"/>
      <c r="R202" s="403"/>
      <c r="T202" s="189"/>
      <c r="U202" s="403"/>
      <c r="W202" s="189"/>
      <c r="X202" s="403"/>
      <c r="Z202" s="189"/>
      <c r="AA202" s="403"/>
      <c r="AC202" s="189"/>
      <c r="AD202" s="403"/>
      <c r="AE202" s="186"/>
      <c r="AF202" s="186"/>
    </row>
    <row r="203" spans="1:32" s="185" customFormat="1" x14ac:dyDescent="0.2">
      <c r="A203" s="184"/>
      <c r="C203" s="186"/>
      <c r="D203" s="189"/>
      <c r="G203" s="187"/>
      <c r="H203" s="188"/>
      <c r="I203" s="188"/>
      <c r="J203" s="188"/>
      <c r="K203" s="188"/>
      <c r="L203" s="188"/>
      <c r="N203" s="189"/>
      <c r="O203" s="403"/>
      <c r="Q203" s="189"/>
      <c r="R203" s="403"/>
      <c r="T203" s="189"/>
      <c r="U203" s="403"/>
      <c r="W203" s="189"/>
      <c r="X203" s="403"/>
      <c r="Z203" s="189"/>
      <c r="AA203" s="403"/>
      <c r="AC203" s="189"/>
      <c r="AD203" s="403"/>
      <c r="AE203" s="186"/>
      <c r="AF203" s="186"/>
    </row>
    <row r="204" spans="1:32" s="185" customFormat="1" x14ac:dyDescent="0.2">
      <c r="A204" s="184"/>
      <c r="C204" s="186"/>
      <c r="D204" s="189"/>
      <c r="G204" s="187"/>
      <c r="H204" s="188"/>
      <c r="I204" s="188"/>
      <c r="J204" s="188"/>
      <c r="K204" s="188"/>
      <c r="L204" s="188"/>
      <c r="N204" s="189"/>
      <c r="O204" s="403"/>
      <c r="Q204" s="189"/>
      <c r="R204" s="403"/>
      <c r="T204" s="189"/>
      <c r="U204" s="403"/>
      <c r="W204" s="189"/>
      <c r="X204" s="403"/>
      <c r="Z204" s="189"/>
      <c r="AA204" s="403"/>
      <c r="AC204" s="189"/>
      <c r="AD204" s="403"/>
      <c r="AE204" s="186"/>
      <c r="AF204" s="186"/>
    </row>
    <row r="205" spans="1:32" s="185" customFormat="1" x14ac:dyDescent="0.2">
      <c r="A205" s="184"/>
      <c r="C205" s="186"/>
      <c r="D205" s="189"/>
      <c r="G205" s="187"/>
      <c r="H205" s="188"/>
      <c r="I205" s="188"/>
      <c r="J205" s="188"/>
      <c r="K205" s="188"/>
      <c r="L205" s="188"/>
      <c r="N205" s="189"/>
      <c r="O205" s="403"/>
      <c r="Q205" s="189"/>
      <c r="R205" s="403"/>
      <c r="T205" s="189"/>
      <c r="U205" s="403"/>
      <c r="W205" s="189"/>
      <c r="X205" s="403"/>
      <c r="Z205" s="189"/>
      <c r="AA205" s="403"/>
      <c r="AC205" s="189"/>
      <c r="AD205" s="403"/>
      <c r="AE205" s="186"/>
      <c r="AF205" s="186"/>
    </row>
    <row r="206" spans="1:32" s="185" customFormat="1" x14ac:dyDescent="0.2">
      <c r="A206" s="184"/>
      <c r="C206" s="186"/>
      <c r="D206" s="189"/>
      <c r="G206" s="187"/>
      <c r="H206" s="188"/>
      <c r="I206" s="188"/>
      <c r="J206" s="188"/>
      <c r="K206" s="188"/>
      <c r="L206" s="188"/>
      <c r="N206" s="189"/>
      <c r="O206" s="403"/>
      <c r="Q206" s="189"/>
      <c r="R206" s="403"/>
      <c r="T206" s="189"/>
      <c r="U206" s="403"/>
      <c r="W206" s="189"/>
      <c r="X206" s="403"/>
      <c r="Z206" s="189"/>
      <c r="AA206" s="403"/>
      <c r="AC206" s="189"/>
      <c r="AD206" s="403"/>
      <c r="AE206" s="186"/>
      <c r="AF206" s="186"/>
    </row>
    <row r="207" spans="1:32" s="185" customFormat="1" x14ac:dyDescent="0.2">
      <c r="A207" s="184"/>
      <c r="C207" s="186"/>
      <c r="D207" s="189"/>
      <c r="G207" s="187"/>
      <c r="H207" s="188"/>
      <c r="I207" s="188"/>
      <c r="J207" s="188"/>
      <c r="K207" s="188"/>
      <c r="L207" s="188"/>
      <c r="N207" s="189"/>
      <c r="O207" s="403"/>
      <c r="Q207" s="189"/>
      <c r="R207" s="403"/>
      <c r="T207" s="189"/>
      <c r="U207" s="403"/>
      <c r="W207" s="189"/>
      <c r="X207" s="403"/>
      <c r="Z207" s="189"/>
      <c r="AA207" s="403"/>
      <c r="AC207" s="189"/>
      <c r="AD207" s="403"/>
      <c r="AE207" s="186"/>
      <c r="AF207" s="186"/>
    </row>
    <row r="208" spans="1:32" s="185" customFormat="1" x14ac:dyDescent="0.2">
      <c r="A208" s="184"/>
      <c r="C208" s="186"/>
      <c r="D208" s="189"/>
      <c r="G208" s="187"/>
      <c r="H208" s="188"/>
      <c r="I208" s="188"/>
      <c r="J208" s="188"/>
      <c r="K208" s="188"/>
      <c r="L208" s="188"/>
      <c r="N208" s="189"/>
      <c r="O208" s="403"/>
      <c r="Q208" s="189"/>
      <c r="R208" s="403"/>
      <c r="T208" s="189"/>
      <c r="U208" s="403"/>
      <c r="W208" s="189"/>
      <c r="X208" s="403"/>
      <c r="Z208" s="189"/>
      <c r="AA208" s="403"/>
      <c r="AC208" s="189"/>
      <c r="AD208" s="403"/>
      <c r="AE208" s="186"/>
      <c r="AF208" s="186"/>
    </row>
    <row r="209" spans="1:32" s="185" customFormat="1" x14ac:dyDescent="0.2">
      <c r="A209" s="184"/>
      <c r="C209" s="186"/>
      <c r="D209" s="189"/>
      <c r="G209" s="187"/>
      <c r="H209" s="188"/>
      <c r="I209" s="188"/>
      <c r="J209" s="188"/>
      <c r="K209" s="188"/>
      <c r="L209" s="188"/>
      <c r="N209" s="189"/>
      <c r="O209" s="403"/>
      <c r="Q209" s="189"/>
      <c r="R209" s="403"/>
      <c r="T209" s="189"/>
      <c r="U209" s="403"/>
      <c r="W209" s="189"/>
      <c r="X209" s="403"/>
      <c r="Z209" s="189"/>
      <c r="AA209" s="403"/>
      <c r="AC209" s="189"/>
      <c r="AD209" s="403"/>
      <c r="AE209" s="186"/>
      <c r="AF209" s="186"/>
    </row>
    <row r="210" spans="1:32" s="185" customFormat="1" x14ac:dyDescent="0.2">
      <c r="A210" s="184"/>
      <c r="C210" s="186"/>
      <c r="D210" s="189"/>
      <c r="G210" s="187"/>
      <c r="H210" s="188"/>
      <c r="I210" s="188"/>
      <c r="J210" s="188"/>
      <c r="K210" s="188"/>
      <c r="L210" s="188"/>
      <c r="N210" s="189"/>
      <c r="O210" s="403"/>
      <c r="Q210" s="189"/>
      <c r="R210" s="403"/>
      <c r="T210" s="189"/>
      <c r="U210" s="403"/>
      <c r="W210" s="189"/>
      <c r="X210" s="403"/>
      <c r="Z210" s="189"/>
      <c r="AA210" s="403"/>
      <c r="AC210" s="189"/>
      <c r="AD210" s="403"/>
      <c r="AE210" s="186"/>
      <c r="AF210" s="186"/>
    </row>
    <row r="211" spans="1:32" s="185" customFormat="1" x14ac:dyDescent="0.2">
      <c r="A211" s="184"/>
      <c r="C211" s="186"/>
      <c r="D211" s="189"/>
      <c r="G211" s="187"/>
      <c r="H211" s="188"/>
      <c r="I211" s="188"/>
      <c r="J211" s="188"/>
      <c r="K211" s="188"/>
      <c r="L211" s="188"/>
      <c r="N211" s="189"/>
      <c r="O211" s="403"/>
      <c r="Q211" s="189"/>
      <c r="R211" s="403"/>
      <c r="T211" s="189"/>
      <c r="U211" s="403"/>
      <c r="W211" s="189"/>
      <c r="X211" s="403"/>
      <c r="Z211" s="189"/>
      <c r="AA211" s="403"/>
      <c r="AC211" s="189"/>
      <c r="AD211" s="403"/>
      <c r="AE211" s="186"/>
      <c r="AF211" s="186"/>
    </row>
    <row r="212" spans="1:32" s="185" customFormat="1" x14ac:dyDescent="0.2">
      <c r="A212" s="184"/>
      <c r="C212" s="186"/>
      <c r="D212" s="189"/>
      <c r="G212" s="187"/>
      <c r="H212" s="188"/>
      <c r="I212" s="188"/>
      <c r="J212" s="188"/>
      <c r="K212" s="188"/>
      <c r="L212" s="188"/>
      <c r="N212" s="189"/>
      <c r="O212" s="403"/>
      <c r="Q212" s="189"/>
      <c r="R212" s="403"/>
      <c r="T212" s="189"/>
      <c r="U212" s="403"/>
      <c r="W212" s="189"/>
      <c r="X212" s="403"/>
      <c r="Z212" s="189"/>
      <c r="AA212" s="403"/>
      <c r="AC212" s="189"/>
      <c r="AD212" s="403"/>
      <c r="AE212" s="186"/>
      <c r="AF212" s="186"/>
    </row>
    <row r="213" spans="1:32" s="185" customFormat="1" x14ac:dyDescent="0.2">
      <c r="A213" s="184"/>
      <c r="C213" s="186"/>
      <c r="D213" s="189"/>
      <c r="G213" s="187"/>
      <c r="H213" s="188"/>
      <c r="I213" s="188"/>
      <c r="J213" s="188"/>
      <c r="K213" s="188"/>
      <c r="L213" s="188"/>
      <c r="N213" s="189"/>
      <c r="O213" s="403"/>
      <c r="Q213" s="189"/>
      <c r="R213" s="403"/>
      <c r="T213" s="189"/>
      <c r="U213" s="403"/>
      <c r="W213" s="189"/>
      <c r="X213" s="403"/>
      <c r="Z213" s="189"/>
      <c r="AA213" s="403"/>
      <c r="AC213" s="189"/>
      <c r="AD213" s="403"/>
      <c r="AE213" s="186"/>
      <c r="AF213" s="186"/>
    </row>
    <row r="214" spans="1:32" s="185" customFormat="1" x14ac:dyDescent="0.2">
      <c r="A214" s="184"/>
      <c r="C214" s="186"/>
      <c r="D214" s="189"/>
      <c r="G214" s="187"/>
      <c r="H214" s="188"/>
      <c r="I214" s="188"/>
      <c r="J214" s="188"/>
      <c r="K214" s="188"/>
      <c r="L214" s="188"/>
      <c r="N214" s="189"/>
      <c r="O214" s="403"/>
      <c r="Q214" s="189"/>
      <c r="R214" s="403"/>
      <c r="T214" s="189"/>
      <c r="U214" s="403"/>
      <c r="W214" s="189"/>
      <c r="X214" s="403"/>
      <c r="Z214" s="189"/>
      <c r="AA214" s="403"/>
      <c r="AC214" s="189"/>
      <c r="AD214" s="403"/>
      <c r="AE214" s="186"/>
      <c r="AF214" s="186"/>
    </row>
    <row r="215" spans="1:32" s="185" customFormat="1" x14ac:dyDescent="0.2">
      <c r="A215" s="184"/>
      <c r="C215" s="186"/>
      <c r="D215" s="189"/>
      <c r="G215" s="187"/>
      <c r="H215" s="188"/>
      <c r="I215" s="188"/>
      <c r="J215" s="188"/>
      <c r="K215" s="188"/>
      <c r="L215" s="188"/>
      <c r="N215" s="189"/>
      <c r="O215" s="403"/>
      <c r="Q215" s="189"/>
      <c r="R215" s="403"/>
      <c r="T215" s="189"/>
      <c r="U215" s="403"/>
      <c r="W215" s="189"/>
      <c r="X215" s="403"/>
      <c r="Z215" s="189"/>
      <c r="AA215" s="403"/>
      <c r="AC215" s="189"/>
      <c r="AD215" s="403"/>
      <c r="AE215" s="186"/>
      <c r="AF215" s="186"/>
    </row>
    <row r="216" spans="1:32" s="185" customFormat="1" x14ac:dyDescent="0.2">
      <c r="A216" s="184"/>
      <c r="C216" s="186"/>
      <c r="D216" s="189"/>
      <c r="G216" s="187"/>
      <c r="H216" s="188"/>
      <c r="I216" s="188"/>
      <c r="J216" s="188"/>
      <c r="K216" s="188"/>
      <c r="L216" s="188"/>
      <c r="N216" s="189"/>
      <c r="O216" s="403"/>
      <c r="Q216" s="189"/>
      <c r="R216" s="403"/>
      <c r="T216" s="189"/>
      <c r="U216" s="403"/>
      <c r="W216" s="189"/>
      <c r="X216" s="403"/>
      <c r="Z216" s="189"/>
      <c r="AA216" s="403"/>
      <c r="AC216" s="189"/>
      <c r="AD216" s="403"/>
      <c r="AE216" s="186"/>
      <c r="AF216" s="186"/>
    </row>
    <row r="217" spans="1:32" s="185" customFormat="1" x14ac:dyDescent="0.2">
      <c r="A217" s="184"/>
      <c r="C217" s="186"/>
      <c r="D217" s="189"/>
      <c r="G217" s="187"/>
      <c r="H217" s="188"/>
      <c r="I217" s="188"/>
      <c r="J217" s="188"/>
      <c r="K217" s="188"/>
      <c r="L217" s="188"/>
      <c r="N217" s="189"/>
      <c r="O217" s="403"/>
      <c r="Q217" s="189"/>
      <c r="R217" s="403"/>
      <c r="T217" s="189"/>
      <c r="U217" s="403"/>
      <c r="W217" s="189"/>
      <c r="X217" s="403"/>
      <c r="Z217" s="189"/>
      <c r="AA217" s="403"/>
      <c r="AC217" s="189"/>
      <c r="AD217" s="403"/>
      <c r="AE217" s="186"/>
      <c r="AF217" s="186"/>
    </row>
    <row r="218" spans="1:32" s="185" customFormat="1" x14ac:dyDescent="0.2">
      <c r="A218" s="184"/>
      <c r="C218" s="186"/>
      <c r="D218" s="189"/>
      <c r="G218" s="187"/>
      <c r="H218" s="188"/>
      <c r="I218" s="188"/>
      <c r="J218" s="188"/>
      <c r="K218" s="188"/>
      <c r="L218" s="188"/>
      <c r="N218" s="189"/>
      <c r="O218" s="403"/>
      <c r="Q218" s="189"/>
      <c r="R218" s="403"/>
      <c r="T218" s="189"/>
      <c r="U218" s="403"/>
      <c r="W218" s="189"/>
      <c r="X218" s="403"/>
      <c r="Z218" s="189"/>
      <c r="AA218" s="403"/>
      <c r="AC218" s="189"/>
      <c r="AD218" s="403"/>
      <c r="AE218" s="186"/>
      <c r="AF218" s="186"/>
    </row>
    <row r="219" spans="1:32" s="185" customFormat="1" x14ac:dyDescent="0.2">
      <c r="A219" s="184"/>
      <c r="C219" s="186"/>
      <c r="D219" s="189"/>
      <c r="G219" s="187"/>
      <c r="H219" s="188"/>
      <c r="I219" s="188"/>
      <c r="J219" s="188"/>
      <c r="K219" s="188"/>
      <c r="L219" s="188"/>
      <c r="N219" s="189"/>
      <c r="O219" s="403"/>
      <c r="Q219" s="189"/>
      <c r="R219" s="403"/>
      <c r="T219" s="189"/>
      <c r="U219" s="403"/>
      <c r="W219" s="189"/>
      <c r="X219" s="403"/>
      <c r="Z219" s="189"/>
      <c r="AA219" s="403"/>
      <c r="AC219" s="189"/>
      <c r="AD219" s="403"/>
      <c r="AE219" s="186"/>
      <c r="AF219" s="186"/>
    </row>
    <row r="220" spans="1:32" s="185" customFormat="1" x14ac:dyDescent="0.2">
      <c r="A220" s="184"/>
      <c r="C220" s="186"/>
      <c r="D220" s="189"/>
      <c r="G220" s="187"/>
      <c r="H220" s="188"/>
      <c r="I220" s="188"/>
      <c r="J220" s="188"/>
      <c r="K220" s="188"/>
      <c r="L220" s="188"/>
      <c r="N220" s="189"/>
      <c r="O220" s="403"/>
      <c r="Q220" s="189"/>
      <c r="R220" s="403"/>
      <c r="T220" s="189"/>
      <c r="U220" s="403"/>
      <c r="W220" s="189"/>
      <c r="X220" s="403"/>
      <c r="Z220" s="189"/>
      <c r="AA220" s="403"/>
      <c r="AC220" s="189"/>
      <c r="AD220" s="403"/>
      <c r="AE220" s="186"/>
      <c r="AF220" s="186"/>
    </row>
    <row r="221" spans="1:32" s="185" customFormat="1" x14ac:dyDescent="0.2">
      <c r="A221" s="184"/>
      <c r="C221" s="186"/>
      <c r="D221" s="189"/>
      <c r="G221" s="187"/>
      <c r="H221" s="188"/>
      <c r="I221" s="188"/>
      <c r="J221" s="188"/>
      <c r="K221" s="188"/>
      <c r="L221" s="188"/>
      <c r="N221" s="189"/>
      <c r="O221" s="403"/>
      <c r="Q221" s="189"/>
      <c r="R221" s="403"/>
      <c r="T221" s="189"/>
      <c r="U221" s="403"/>
      <c r="W221" s="189"/>
      <c r="X221" s="403"/>
      <c r="Z221" s="189"/>
      <c r="AA221" s="403"/>
      <c r="AC221" s="189"/>
      <c r="AD221" s="403"/>
      <c r="AE221" s="186"/>
      <c r="AF221" s="186"/>
    </row>
    <row r="222" spans="1:32" s="185" customFormat="1" x14ac:dyDescent="0.2">
      <c r="A222" s="184"/>
      <c r="C222" s="186"/>
      <c r="D222" s="189"/>
      <c r="G222" s="187"/>
      <c r="H222" s="188"/>
      <c r="I222" s="188"/>
      <c r="J222" s="188"/>
      <c r="K222" s="188"/>
      <c r="L222" s="188"/>
      <c r="N222" s="189"/>
      <c r="O222" s="403"/>
      <c r="Q222" s="189"/>
      <c r="R222" s="403"/>
      <c r="T222" s="189"/>
      <c r="U222" s="403"/>
      <c r="W222" s="189"/>
      <c r="X222" s="403"/>
      <c r="Z222" s="189"/>
      <c r="AA222" s="403"/>
      <c r="AC222" s="189"/>
      <c r="AD222" s="403"/>
      <c r="AE222" s="186"/>
      <c r="AF222" s="186"/>
    </row>
    <row r="223" spans="1:32" s="185" customFormat="1" x14ac:dyDescent="0.2">
      <c r="A223" s="184"/>
      <c r="C223" s="186"/>
      <c r="D223" s="189"/>
      <c r="G223" s="187"/>
      <c r="H223" s="188"/>
      <c r="I223" s="188"/>
      <c r="J223" s="188"/>
      <c r="K223" s="188"/>
      <c r="L223" s="188"/>
      <c r="N223" s="189"/>
      <c r="O223" s="403"/>
      <c r="Q223" s="189"/>
      <c r="R223" s="403"/>
      <c r="T223" s="189"/>
      <c r="U223" s="403"/>
      <c r="W223" s="189"/>
      <c r="X223" s="403"/>
      <c r="Z223" s="189"/>
      <c r="AA223" s="403"/>
      <c r="AC223" s="189"/>
      <c r="AD223" s="403"/>
      <c r="AE223" s="186"/>
      <c r="AF223" s="186"/>
    </row>
    <row r="224" spans="1:32" s="185" customFormat="1" x14ac:dyDescent="0.2">
      <c r="A224" s="184"/>
      <c r="C224" s="186"/>
      <c r="D224" s="189"/>
      <c r="G224" s="187"/>
      <c r="H224" s="188"/>
      <c r="I224" s="188"/>
      <c r="J224" s="188"/>
      <c r="K224" s="188"/>
      <c r="L224" s="188"/>
      <c r="N224" s="189"/>
      <c r="O224" s="403"/>
      <c r="Q224" s="189"/>
      <c r="R224" s="403"/>
      <c r="T224" s="189"/>
      <c r="U224" s="403"/>
      <c r="W224" s="189"/>
      <c r="X224" s="403"/>
      <c r="Z224" s="189"/>
      <c r="AA224" s="403"/>
      <c r="AC224" s="189"/>
      <c r="AD224" s="403"/>
      <c r="AE224" s="186"/>
      <c r="AF224" s="186"/>
    </row>
    <row r="225" spans="1:32" s="185" customFormat="1" x14ac:dyDescent="0.2">
      <c r="A225" s="184"/>
      <c r="C225" s="186"/>
      <c r="D225" s="189"/>
      <c r="G225" s="187"/>
      <c r="H225" s="188"/>
      <c r="I225" s="188"/>
      <c r="J225" s="188"/>
      <c r="K225" s="188"/>
      <c r="L225" s="188"/>
      <c r="N225" s="189"/>
      <c r="O225" s="403"/>
      <c r="Q225" s="189"/>
      <c r="R225" s="403"/>
      <c r="T225" s="189"/>
      <c r="U225" s="403"/>
      <c r="W225" s="189"/>
      <c r="X225" s="403"/>
      <c r="Z225" s="189"/>
      <c r="AA225" s="403"/>
      <c r="AC225" s="189"/>
      <c r="AD225" s="403"/>
      <c r="AE225" s="186"/>
      <c r="AF225" s="186"/>
    </row>
    <row r="226" spans="1:32" s="185" customFormat="1" x14ac:dyDescent="0.2">
      <c r="A226" s="184"/>
      <c r="C226" s="186"/>
      <c r="D226" s="189"/>
      <c r="G226" s="187"/>
      <c r="H226" s="188"/>
      <c r="I226" s="188"/>
      <c r="J226" s="188"/>
      <c r="K226" s="188"/>
      <c r="L226" s="188"/>
      <c r="N226" s="189"/>
      <c r="O226" s="403"/>
      <c r="Q226" s="189"/>
      <c r="R226" s="403"/>
      <c r="T226" s="189"/>
      <c r="U226" s="403"/>
      <c r="W226" s="189"/>
      <c r="X226" s="403"/>
      <c r="Z226" s="189"/>
      <c r="AA226" s="403"/>
      <c r="AC226" s="189"/>
      <c r="AD226" s="403"/>
      <c r="AE226" s="186"/>
      <c r="AF226" s="186"/>
    </row>
    <row r="227" spans="1:32" s="185" customFormat="1" x14ac:dyDescent="0.2">
      <c r="A227" s="184"/>
      <c r="C227" s="186"/>
      <c r="D227" s="189"/>
      <c r="G227" s="187"/>
      <c r="H227" s="188"/>
      <c r="I227" s="188"/>
      <c r="J227" s="188"/>
      <c r="K227" s="188"/>
      <c r="L227" s="188"/>
      <c r="N227" s="189"/>
      <c r="O227" s="403"/>
      <c r="Q227" s="189"/>
      <c r="R227" s="403"/>
      <c r="T227" s="189"/>
      <c r="U227" s="403"/>
      <c r="W227" s="189"/>
      <c r="X227" s="403"/>
      <c r="Z227" s="189"/>
      <c r="AA227" s="403"/>
      <c r="AC227" s="189"/>
      <c r="AD227" s="403"/>
      <c r="AE227" s="186"/>
      <c r="AF227" s="186"/>
    </row>
    <row r="228" spans="1:32" s="185" customFormat="1" x14ac:dyDescent="0.2">
      <c r="A228" s="184"/>
      <c r="C228" s="186"/>
      <c r="D228" s="189"/>
      <c r="G228" s="187"/>
      <c r="H228" s="188"/>
      <c r="I228" s="188"/>
      <c r="J228" s="188"/>
      <c r="K228" s="188"/>
      <c r="L228" s="188"/>
      <c r="N228" s="189"/>
      <c r="O228" s="403"/>
      <c r="Q228" s="189"/>
      <c r="R228" s="403"/>
      <c r="T228" s="189"/>
      <c r="U228" s="403"/>
      <c r="W228" s="189"/>
      <c r="X228" s="403"/>
      <c r="Z228" s="189"/>
      <c r="AA228" s="403"/>
      <c r="AC228" s="189"/>
      <c r="AD228" s="403"/>
      <c r="AE228" s="186"/>
      <c r="AF228" s="186"/>
    </row>
    <row r="229" spans="1:32" s="185" customFormat="1" x14ac:dyDescent="0.2">
      <c r="A229" s="184"/>
      <c r="C229" s="186"/>
      <c r="D229" s="189"/>
      <c r="G229" s="187"/>
      <c r="H229" s="188"/>
      <c r="I229" s="188"/>
      <c r="J229" s="188"/>
      <c r="K229" s="188"/>
      <c r="L229" s="188"/>
      <c r="N229" s="189"/>
      <c r="O229" s="403"/>
      <c r="Q229" s="189"/>
      <c r="R229" s="403"/>
      <c r="T229" s="189"/>
      <c r="U229" s="403"/>
      <c r="W229" s="189"/>
      <c r="X229" s="403"/>
      <c r="Z229" s="189"/>
      <c r="AA229" s="403"/>
      <c r="AC229" s="189"/>
      <c r="AD229" s="403"/>
      <c r="AE229" s="186"/>
      <c r="AF229" s="186"/>
    </row>
    <row r="230" spans="1:32" s="185" customFormat="1" x14ac:dyDescent="0.2">
      <c r="A230" s="184"/>
      <c r="C230" s="186"/>
      <c r="D230" s="189"/>
      <c r="G230" s="187"/>
      <c r="H230" s="188"/>
      <c r="I230" s="188"/>
      <c r="J230" s="188"/>
      <c r="K230" s="188"/>
      <c r="L230" s="188"/>
      <c r="N230" s="189"/>
      <c r="O230" s="403"/>
      <c r="Q230" s="189"/>
      <c r="R230" s="403"/>
      <c r="T230" s="189"/>
      <c r="U230" s="403"/>
      <c r="W230" s="189"/>
      <c r="X230" s="403"/>
      <c r="Z230" s="189"/>
      <c r="AA230" s="403"/>
      <c r="AC230" s="189"/>
      <c r="AD230" s="403"/>
      <c r="AE230" s="186"/>
      <c r="AF230" s="186"/>
    </row>
    <row r="231" spans="1:32" s="185" customFormat="1" x14ac:dyDescent="0.2">
      <c r="A231" s="184"/>
      <c r="C231" s="186"/>
      <c r="D231" s="189"/>
      <c r="G231" s="187"/>
      <c r="H231" s="188"/>
      <c r="I231" s="188"/>
      <c r="J231" s="188"/>
      <c r="K231" s="188"/>
      <c r="L231" s="188"/>
      <c r="N231" s="189"/>
      <c r="O231" s="403"/>
      <c r="Q231" s="189"/>
      <c r="R231" s="403"/>
      <c r="T231" s="189"/>
      <c r="U231" s="403"/>
      <c r="W231" s="189"/>
      <c r="X231" s="403"/>
      <c r="Z231" s="189"/>
      <c r="AA231" s="403"/>
      <c r="AC231" s="189"/>
      <c r="AD231" s="403"/>
      <c r="AE231" s="186"/>
      <c r="AF231" s="186"/>
    </row>
    <row r="232" spans="1:32" s="185" customFormat="1" x14ac:dyDescent="0.2">
      <c r="A232" s="184"/>
      <c r="C232" s="186"/>
      <c r="D232" s="189"/>
      <c r="G232" s="187"/>
      <c r="H232" s="188"/>
      <c r="I232" s="188"/>
      <c r="J232" s="188"/>
      <c r="K232" s="188"/>
      <c r="L232" s="188"/>
      <c r="N232" s="189"/>
      <c r="O232" s="403"/>
      <c r="Q232" s="189"/>
      <c r="R232" s="403"/>
      <c r="T232" s="189"/>
      <c r="U232" s="403"/>
      <c r="W232" s="189"/>
      <c r="X232" s="403"/>
      <c r="Z232" s="189"/>
      <c r="AA232" s="403"/>
      <c r="AC232" s="189"/>
      <c r="AD232" s="403"/>
      <c r="AE232" s="186"/>
      <c r="AF232" s="186"/>
    </row>
    <row r="233" spans="1:32" s="185" customFormat="1" x14ac:dyDescent="0.2">
      <c r="A233" s="184"/>
      <c r="C233" s="186"/>
      <c r="D233" s="189"/>
      <c r="G233" s="187"/>
      <c r="H233" s="188"/>
      <c r="I233" s="188"/>
      <c r="J233" s="188"/>
      <c r="K233" s="188"/>
      <c r="L233" s="188"/>
      <c r="N233" s="189"/>
      <c r="O233" s="403"/>
      <c r="Q233" s="189"/>
      <c r="R233" s="403"/>
      <c r="T233" s="189"/>
      <c r="U233" s="403"/>
      <c r="W233" s="189"/>
      <c r="X233" s="403"/>
      <c r="Z233" s="189"/>
      <c r="AA233" s="403"/>
      <c r="AC233" s="189"/>
      <c r="AD233" s="403"/>
      <c r="AE233" s="186"/>
      <c r="AF233" s="186"/>
    </row>
    <row r="234" spans="1:32" s="185" customFormat="1" x14ac:dyDescent="0.2">
      <c r="A234" s="184"/>
      <c r="C234" s="186"/>
      <c r="D234" s="189"/>
      <c r="G234" s="187"/>
      <c r="H234" s="188"/>
      <c r="I234" s="188"/>
      <c r="J234" s="188"/>
      <c r="K234" s="188"/>
      <c r="L234" s="188"/>
      <c r="N234" s="189"/>
      <c r="O234" s="403"/>
      <c r="Q234" s="189"/>
      <c r="R234" s="403"/>
      <c r="T234" s="189"/>
      <c r="U234" s="403"/>
      <c r="W234" s="189"/>
      <c r="X234" s="403"/>
      <c r="Z234" s="189"/>
      <c r="AA234" s="403"/>
      <c r="AC234" s="189"/>
      <c r="AD234" s="403"/>
      <c r="AE234" s="186"/>
      <c r="AF234" s="186"/>
    </row>
    <row r="235" spans="1:32" s="185" customFormat="1" x14ac:dyDescent="0.2">
      <c r="A235" s="184"/>
      <c r="C235" s="186"/>
      <c r="D235" s="189"/>
      <c r="G235" s="187"/>
      <c r="H235" s="188"/>
      <c r="I235" s="188"/>
      <c r="J235" s="188"/>
      <c r="K235" s="188"/>
      <c r="L235" s="188"/>
      <c r="N235" s="189"/>
      <c r="O235" s="403"/>
      <c r="Q235" s="189"/>
      <c r="R235" s="403"/>
      <c r="T235" s="189"/>
      <c r="U235" s="403"/>
      <c r="W235" s="189"/>
      <c r="X235" s="403"/>
      <c r="Z235" s="189"/>
      <c r="AA235" s="403"/>
      <c r="AC235" s="189"/>
      <c r="AD235" s="403"/>
      <c r="AE235" s="186"/>
      <c r="AF235" s="186"/>
    </row>
    <row r="236" spans="1:32" s="185" customFormat="1" x14ac:dyDescent="0.2">
      <c r="A236" s="184"/>
      <c r="C236" s="186"/>
      <c r="D236" s="189"/>
      <c r="G236" s="187"/>
      <c r="H236" s="188"/>
      <c r="I236" s="188"/>
      <c r="J236" s="188"/>
      <c r="K236" s="188"/>
      <c r="L236" s="188"/>
      <c r="N236" s="189"/>
      <c r="O236" s="403"/>
      <c r="Q236" s="189"/>
      <c r="R236" s="403"/>
      <c r="T236" s="189"/>
      <c r="U236" s="403"/>
      <c r="W236" s="189"/>
      <c r="X236" s="403"/>
      <c r="Z236" s="189"/>
      <c r="AA236" s="403"/>
      <c r="AC236" s="189"/>
      <c r="AD236" s="403"/>
      <c r="AE236" s="186"/>
      <c r="AF236" s="186"/>
    </row>
    <row r="237" spans="1:32" s="185" customFormat="1" x14ac:dyDescent="0.2">
      <c r="A237" s="184"/>
      <c r="C237" s="186"/>
      <c r="D237" s="189"/>
      <c r="G237" s="187"/>
      <c r="H237" s="188"/>
      <c r="I237" s="188"/>
      <c r="J237" s="188"/>
      <c r="K237" s="188"/>
      <c r="L237" s="188"/>
      <c r="N237" s="189"/>
      <c r="O237" s="403"/>
      <c r="Q237" s="189"/>
      <c r="R237" s="403"/>
      <c r="T237" s="189"/>
      <c r="U237" s="403"/>
      <c r="W237" s="189"/>
      <c r="X237" s="403"/>
      <c r="Z237" s="189"/>
      <c r="AA237" s="403"/>
      <c r="AC237" s="189"/>
      <c r="AD237" s="403"/>
      <c r="AE237" s="186"/>
      <c r="AF237" s="186"/>
    </row>
    <row r="238" spans="1:32" s="185" customFormat="1" x14ac:dyDescent="0.2">
      <c r="A238" s="184"/>
      <c r="C238" s="186"/>
      <c r="D238" s="189"/>
      <c r="G238" s="187"/>
      <c r="H238" s="188"/>
      <c r="I238" s="188"/>
      <c r="J238" s="188"/>
      <c r="K238" s="188"/>
      <c r="L238" s="188"/>
      <c r="N238" s="189"/>
      <c r="O238" s="403"/>
      <c r="Q238" s="189"/>
      <c r="R238" s="403"/>
      <c r="T238" s="189"/>
      <c r="U238" s="403"/>
      <c r="W238" s="189"/>
      <c r="X238" s="403"/>
      <c r="Z238" s="189"/>
      <c r="AA238" s="403"/>
      <c r="AC238" s="189"/>
      <c r="AD238" s="403"/>
      <c r="AE238" s="186"/>
      <c r="AF238" s="186"/>
    </row>
    <row r="239" spans="1:32" s="185" customFormat="1" x14ac:dyDescent="0.2">
      <c r="A239" s="184"/>
      <c r="C239" s="186"/>
      <c r="D239" s="189"/>
      <c r="G239" s="187"/>
      <c r="H239" s="188"/>
      <c r="I239" s="188"/>
      <c r="J239" s="188"/>
      <c r="K239" s="188"/>
      <c r="L239" s="188"/>
      <c r="N239" s="189"/>
      <c r="O239" s="403"/>
      <c r="Q239" s="189"/>
      <c r="R239" s="403"/>
      <c r="T239" s="189"/>
      <c r="U239" s="403"/>
      <c r="W239" s="189"/>
      <c r="X239" s="403"/>
      <c r="Z239" s="189"/>
      <c r="AA239" s="403"/>
      <c r="AC239" s="189"/>
      <c r="AD239" s="403"/>
      <c r="AE239" s="186"/>
      <c r="AF239" s="186"/>
    </row>
    <row r="240" spans="1:32" s="185" customFormat="1" x14ac:dyDescent="0.2">
      <c r="A240" s="184"/>
      <c r="C240" s="186"/>
      <c r="D240" s="189"/>
      <c r="G240" s="187"/>
      <c r="H240" s="188"/>
      <c r="I240" s="188"/>
      <c r="J240" s="188"/>
      <c r="K240" s="188"/>
      <c r="L240" s="188"/>
      <c r="N240" s="189"/>
      <c r="O240" s="403"/>
      <c r="Q240" s="189"/>
      <c r="R240" s="403"/>
      <c r="T240" s="189"/>
      <c r="U240" s="403"/>
      <c r="W240" s="189"/>
      <c r="X240" s="403"/>
      <c r="Z240" s="189"/>
      <c r="AA240" s="403"/>
      <c r="AC240" s="189"/>
      <c r="AD240" s="403"/>
      <c r="AE240" s="186"/>
      <c r="AF240" s="186"/>
    </row>
    <row r="241" spans="1:32" s="185" customFormat="1" x14ac:dyDescent="0.2">
      <c r="A241" s="184"/>
      <c r="C241" s="186"/>
      <c r="D241" s="189"/>
      <c r="G241" s="187"/>
      <c r="H241" s="188"/>
      <c r="I241" s="188"/>
      <c r="J241" s="188"/>
      <c r="K241" s="188"/>
      <c r="L241" s="188"/>
      <c r="N241" s="189"/>
      <c r="O241" s="403"/>
      <c r="Q241" s="189"/>
      <c r="R241" s="403"/>
      <c r="T241" s="189"/>
      <c r="U241" s="403"/>
      <c r="W241" s="189"/>
      <c r="X241" s="403"/>
      <c r="Z241" s="189"/>
      <c r="AA241" s="403"/>
      <c r="AC241" s="189"/>
      <c r="AD241" s="403"/>
      <c r="AE241" s="186"/>
      <c r="AF241" s="186"/>
    </row>
    <row r="242" spans="1:32" s="185" customFormat="1" x14ac:dyDescent="0.2">
      <c r="A242" s="184"/>
      <c r="C242" s="186"/>
      <c r="D242" s="189"/>
      <c r="G242" s="187"/>
      <c r="H242" s="188"/>
      <c r="I242" s="188"/>
      <c r="J242" s="188"/>
      <c r="K242" s="188"/>
      <c r="L242" s="188"/>
      <c r="N242" s="189"/>
      <c r="O242" s="403"/>
      <c r="Q242" s="189"/>
      <c r="R242" s="403"/>
      <c r="T242" s="189"/>
      <c r="U242" s="403"/>
      <c r="W242" s="189"/>
      <c r="X242" s="403"/>
      <c r="Z242" s="189"/>
      <c r="AA242" s="403"/>
      <c r="AC242" s="189"/>
      <c r="AD242" s="403"/>
      <c r="AE242" s="186"/>
      <c r="AF242" s="186"/>
    </row>
    <row r="243" spans="1:32" s="185" customFormat="1" x14ac:dyDescent="0.2">
      <c r="A243" s="184"/>
      <c r="C243" s="186"/>
      <c r="D243" s="189"/>
      <c r="G243" s="187"/>
      <c r="H243" s="188"/>
      <c r="I243" s="188"/>
      <c r="J243" s="188"/>
      <c r="K243" s="188"/>
      <c r="L243" s="188"/>
      <c r="N243" s="189"/>
      <c r="O243" s="403"/>
      <c r="Q243" s="189"/>
      <c r="R243" s="403"/>
      <c r="T243" s="189"/>
      <c r="U243" s="403"/>
      <c r="W243" s="189"/>
      <c r="X243" s="403"/>
      <c r="Z243" s="189"/>
      <c r="AA243" s="403"/>
      <c r="AC243" s="189"/>
      <c r="AD243" s="403"/>
      <c r="AE243" s="186"/>
      <c r="AF243" s="186"/>
    </row>
    <row r="244" spans="1:32" s="185" customFormat="1" x14ac:dyDescent="0.2">
      <c r="A244" s="184"/>
      <c r="C244" s="186"/>
      <c r="D244" s="189"/>
      <c r="G244" s="187"/>
      <c r="H244" s="188"/>
      <c r="I244" s="188"/>
      <c r="J244" s="188"/>
      <c r="K244" s="188"/>
      <c r="L244" s="188"/>
      <c r="N244" s="189"/>
      <c r="O244" s="403"/>
      <c r="Q244" s="189"/>
      <c r="R244" s="403"/>
      <c r="T244" s="189"/>
      <c r="U244" s="403"/>
      <c r="W244" s="189"/>
      <c r="X244" s="403"/>
      <c r="Z244" s="189"/>
      <c r="AA244" s="403"/>
      <c r="AC244" s="189"/>
      <c r="AD244" s="403"/>
      <c r="AE244" s="186"/>
      <c r="AF244" s="186"/>
    </row>
    <row r="245" spans="1:32" s="185" customFormat="1" x14ac:dyDescent="0.2">
      <c r="A245" s="184"/>
      <c r="C245" s="186"/>
      <c r="D245" s="189"/>
      <c r="G245" s="187"/>
      <c r="H245" s="188"/>
      <c r="I245" s="188"/>
      <c r="J245" s="188"/>
      <c r="K245" s="188"/>
      <c r="L245" s="188"/>
      <c r="N245" s="189"/>
      <c r="O245" s="403"/>
      <c r="Q245" s="189"/>
      <c r="R245" s="403"/>
      <c r="T245" s="189"/>
      <c r="U245" s="403"/>
      <c r="W245" s="189"/>
      <c r="X245" s="403"/>
      <c r="Z245" s="189"/>
      <c r="AA245" s="403"/>
      <c r="AC245" s="189"/>
      <c r="AD245" s="403"/>
      <c r="AE245" s="186"/>
      <c r="AF245" s="186"/>
    </row>
    <row r="246" spans="1:32" s="185" customFormat="1" x14ac:dyDescent="0.2">
      <c r="A246" s="184"/>
      <c r="C246" s="186"/>
      <c r="D246" s="189"/>
      <c r="G246" s="187"/>
      <c r="H246" s="188"/>
      <c r="I246" s="188"/>
      <c r="J246" s="188"/>
      <c r="K246" s="188"/>
      <c r="L246" s="188"/>
      <c r="N246" s="189"/>
      <c r="O246" s="403"/>
      <c r="Q246" s="189"/>
      <c r="R246" s="403"/>
      <c r="T246" s="189"/>
      <c r="U246" s="403"/>
      <c r="W246" s="189"/>
      <c r="X246" s="403"/>
      <c r="Z246" s="189"/>
      <c r="AA246" s="403"/>
      <c r="AC246" s="189"/>
      <c r="AD246" s="403"/>
      <c r="AE246" s="186"/>
      <c r="AF246" s="186"/>
    </row>
    <row r="247" spans="1:32" s="185" customFormat="1" x14ac:dyDescent="0.2">
      <c r="A247" s="184"/>
      <c r="C247" s="186"/>
      <c r="D247" s="189"/>
      <c r="G247" s="187"/>
      <c r="H247" s="188"/>
      <c r="I247" s="188"/>
      <c r="J247" s="188"/>
      <c r="K247" s="188"/>
      <c r="L247" s="188"/>
      <c r="N247" s="189"/>
      <c r="O247" s="403"/>
      <c r="Q247" s="189"/>
      <c r="R247" s="403"/>
      <c r="T247" s="189"/>
      <c r="U247" s="403"/>
      <c r="W247" s="189"/>
      <c r="X247" s="403"/>
      <c r="Z247" s="189"/>
      <c r="AA247" s="403"/>
      <c r="AC247" s="189"/>
      <c r="AD247" s="403"/>
      <c r="AE247" s="186"/>
      <c r="AF247" s="186"/>
    </row>
    <row r="248" spans="1:32" s="185" customFormat="1" x14ac:dyDescent="0.2">
      <c r="A248" s="184"/>
      <c r="C248" s="186"/>
      <c r="D248" s="189"/>
      <c r="G248" s="187"/>
      <c r="H248" s="188"/>
      <c r="I248" s="188"/>
      <c r="J248" s="188"/>
      <c r="K248" s="188"/>
      <c r="L248" s="188"/>
      <c r="N248" s="189"/>
      <c r="O248" s="403"/>
      <c r="Q248" s="189"/>
      <c r="R248" s="403"/>
      <c r="T248" s="189"/>
      <c r="U248" s="403"/>
      <c r="W248" s="189"/>
      <c r="X248" s="403"/>
      <c r="Z248" s="189"/>
      <c r="AA248" s="403"/>
      <c r="AC248" s="189"/>
      <c r="AD248" s="403"/>
      <c r="AE248" s="186"/>
      <c r="AF248" s="186"/>
    </row>
    <row r="249" spans="1:32" s="185" customFormat="1" x14ac:dyDescent="0.2">
      <c r="A249" s="184"/>
      <c r="C249" s="186"/>
      <c r="D249" s="189"/>
      <c r="G249" s="187"/>
      <c r="H249" s="188"/>
      <c r="I249" s="188"/>
      <c r="J249" s="188"/>
      <c r="K249" s="188"/>
      <c r="L249" s="188"/>
      <c r="N249" s="189"/>
      <c r="O249" s="403"/>
      <c r="Q249" s="189"/>
      <c r="R249" s="403"/>
      <c r="T249" s="189"/>
      <c r="U249" s="403"/>
      <c r="W249" s="189"/>
      <c r="X249" s="403"/>
      <c r="Z249" s="189"/>
      <c r="AA249" s="403"/>
      <c r="AC249" s="189"/>
      <c r="AD249" s="403"/>
      <c r="AE249" s="186"/>
      <c r="AF249" s="186"/>
    </row>
    <row r="250" spans="1:32" s="185" customFormat="1" x14ac:dyDescent="0.2">
      <c r="A250" s="184"/>
      <c r="C250" s="186"/>
      <c r="D250" s="189"/>
      <c r="G250" s="187"/>
      <c r="H250" s="188"/>
      <c r="I250" s="188"/>
      <c r="J250" s="188"/>
      <c r="K250" s="188"/>
      <c r="L250" s="188"/>
      <c r="N250" s="189"/>
      <c r="O250" s="403"/>
      <c r="Q250" s="189"/>
      <c r="R250" s="403"/>
      <c r="T250" s="189"/>
      <c r="U250" s="403"/>
      <c r="W250" s="189"/>
      <c r="X250" s="403"/>
      <c r="Z250" s="189"/>
      <c r="AA250" s="403"/>
      <c r="AC250" s="189"/>
      <c r="AD250" s="403"/>
      <c r="AE250" s="186"/>
      <c r="AF250" s="186"/>
    </row>
    <row r="251" spans="1:32" s="185" customFormat="1" x14ac:dyDescent="0.2">
      <c r="A251" s="184"/>
      <c r="C251" s="186"/>
      <c r="D251" s="189"/>
      <c r="G251" s="187"/>
      <c r="H251" s="188"/>
      <c r="I251" s="188"/>
      <c r="J251" s="188"/>
      <c r="K251" s="188"/>
      <c r="L251" s="188"/>
      <c r="N251" s="189"/>
      <c r="O251" s="403"/>
      <c r="Q251" s="189"/>
      <c r="R251" s="403"/>
      <c r="T251" s="189"/>
      <c r="U251" s="403"/>
      <c r="W251" s="189"/>
      <c r="X251" s="403"/>
      <c r="Z251" s="189"/>
      <c r="AA251" s="403"/>
      <c r="AC251" s="189"/>
      <c r="AD251" s="403"/>
      <c r="AE251" s="186"/>
      <c r="AF251" s="186"/>
    </row>
    <row r="252" spans="1:32" s="185" customFormat="1" x14ac:dyDescent="0.2">
      <c r="A252" s="184"/>
      <c r="C252" s="186"/>
      <c r="D252" s="189"/>
      <c r="G252" s="187"/>
      <c r="H252" s="188"/>
      <c r="I252" s="188"/>
      <c r="J252" s="188"/>
      <c r="K252" s="188"/>
      <c r="L252" s="188"/>
      <c r="N252" s="189"/>
      <c r="O252" s="403"/>
      <c r="Q252" s="189"/>
      <c r="R252" s="403"/>
      <c r="T252" s="189"/>
      <c r="U252" s="403"/>
      <c r="W252" s="189"/>
      <c r="X252" s="403"/>
      <c r="Z252" s="189"/>
      <c r="AA252" s="403"/>
      <c r="AC252" s="189"/>
      <c r="AD252" s="403"/>
      <c r="AE252" s="186"/>
      <c r="AF252" s="186"/>
    </row>
    <row r="253" spans="1:32" s="185" customFormat="1" x14ac:dyDescent="0.2">
      <c r="A253" s="184"/>
      <c r="C253" s="186"/>
      <c r="D253" s="189"/>
      <c r="G253" s="187"/>
      <c r="H253" s="188"/>
      <c r="I253" s="188"/>
      <c r="J253" s="188"/>
      <c r="K253" s="188"/>
      <c r="L253" s="188"/>
      <c r="N253" s="189"/>
      <c r="O253" s="403"/>
      <c r="Q253" s="189"/>
      <c r="R253" s="403"/>
      <c r="T253" s="189"/>
      <c r="U253" s="403"/>
      <c r="W253" s="189"/>
      <c r="X253" s="403"/>
      <c r="Z253" s="189"/>
      <c r="AA253" s="403"/>
      <c r="AC253" s="189"/>
      <c r="AD253" s="403"/>
      <c r="AE253" s="186"/>
      <c r="AF253" s="186"/>
    </row>
    <row r="254" spans="1:32" s="185" customFormat="1" x14ac:dyDescent="0.2">
      <c r="A254" s="184"/>
      <c r="C254" s="186"/>
      <c r="D254" s="189"/>
      <c r="G254" s="187"/>
      <c r="H254" s="188"/>
      <c r="I254" s="188"/>
      <c r="J254" s="188"/>
      <c r="K254" s="188"/>
      <c r="L254" s="188"/>
      <c r="N254" s="189"/>
      <c r="O254" s="403"/>
      <c r="Q254" s="189"/>
      <c r="R254" s="403"/>
      <c r="T254" s="189"/>
      <c r="U254" s="403"/>
      <c r="W254" s="189"/>
      <c r="X254" s="403"/>
      <c r="Z254" s="189"/>
      <c r="AA254" s="403"/>
      <c r="AC254" s="189"/>
      <c r="AD254" s="403"/>
      <c r="AE254" s="186"/>
      <c r="AF254" s="186"/>
    </row>
    <row r="255" spans="1:32" s="185" customFormat="1" x14ac:dyDescent="0.2">
      <c r="A255" s="184"/>
      <c r="C255" s="186"/>
      <c r="D255" s="189"/>
      <c r="G255" s="187"/>
      <c r="H255" s="188"/>
      <c r="I255" s="188"/>
      <c r="J255" s="188"/>
      <c r="K255" s="188"/>
      <c r="L255" s="188"/>
      <c r="N255" s="189"/>
      <c r="O255" s="403"/>
      <c r="Q255" s="189"/>
      <c r="R255" s="403"/>
      <c r="T255" s="189"/>
      <c r="U255" s="403"/>
      <c r="W255" s="189"/>
      <c r="X255" s="403"/>
      <c r="Z255" s="189"/>
      <c r="AA255" s="403"/>
      <c r="AC255" s="189"/>
      <c r="AD255" s="403"/>
      <c r="AE255" s="186"/>
      <c r="AF255" s="186"/>
    </row>
    <row r="256" spans="1:32" s="185" customFormat="1" x14ac:dyDescent="0.2">
      <c r="A256" s="184"/>
      <c r="C256" s="186"/>
      <c r="D256" s="189"/>
      <c r="G256" s="187"/>
      <c r="H256" s="188"/>
      <c r="I256" s="188"/>
      <c r="J256" s="188"/>
      <c r="K256" s="188"/>
      <c r="L256" s="188"/>
      <c r="N256" s="189"/>
      <c r="O256" s="403"/>
      <c r="Q256" s="189"/>
      <c r="R256" s="403"/>
      <c r="T256" s="189"/>
      <c r="U256" s="403"/>
      <c r="W256" s="189"/>
      <c r="X256" s="403"/>
      <c r="Z256" s="189"/>
      <c r="AA256" s="403"/>
      <c r="AC256" s="189"/>
      <c r="AD256" s="403"/>
      <c r="AE256" s="186"/>
      <c r="AF256" s="186"/>
    </row>
    <row r="257" spans="1:32" s="185" customFormat="1" x14ac:dyDescent="0.2">
      <c r="A257" s="184"/>
      <c r="C257" s="186"/>
      <c r="D257" s="189"/>
      <c r="G257" s="187"/>
      <c r="H257" s="188"/>
      <c r="I257" s="188"/>
      <c r="J257" s="188"/>
      <c r="K257" s="188"/>
      <c r="L257" s="188"/>
      <c r="N257" s="189"/>
      <c r="O257" s="403"/>
      <c r="Q257" s="189"/>
      <c r="R257" s="403"/>
      <c r="T257" s="189"/>
      <c r="U257" s="403"/>
      <c r="W257" s="189"/>
      <c r="X257" s="403"/>
      <c r="Z257" s="189"/>
      <c r="AA257" s="403"/>
      <c r="AC257" s="189"/>
      <c r="AD257" s="403"/>
      <c r="AE257" s="186"/>
      <c r="AF257" s="186"/>
    </row>
    <row r="258" spans="1:32" s="185" customFormat="1" x14ac:dyDescent="0.2">
      <c r="A258" s="184"/>
      <c r="C258" s="186"/>
      <c r="D258" s="189"/>
      <c r="G258" s="187"/>
      <c r="H258" s="188"/>
      <c r="I258" s="188"/>
      <c r="J258" s="188"/>
      <c r="K258" s="188"/>
      <c r="L258" s="188"/>
      <c r="N258" s="189"/>
      <c r="O258" s="403"/>
      <c r="Q258" s="189"/>
      <c r="R258" s="403"/>
      <c r="T258" s="189"/>
      <c r="U258" s="403"/>
      <c r="W258" s="189"/>
      <c r="X258" s="403"/>
      <c r="Z258" s="189"/>
      <c r="AA258" s="403"/>
      <c r="AC258" s="189"/>
      <c r="AD258" s="403"/>
      <c r="AE258" s="186"/>
      <c r="AF258" s="186"/>
    </row>
    <row r="259" spans="1:32" s="185" customFormat="1" x14ac:dyDescent="0.2">
      <c r="A259" s="184"/>
      <c r="C259" s="186"/>
      <c r="D259" s="189"/>
      <c r="G259" s="187"/>
      <c r="H259" s="188"/>
      <c r="I259" s="188"/>
      <c r="J259" s="188"/>
      <c r="K259" s="188"/>
      <c r="L259" s="188"/>
      <c r="N259" s="189"/>
      <c r="O259" s="403"/>
      <c r="Q259" s="189"/>
      <c r="R259" s="403"/>
      <c r="T259" s="189"/>
      <c r="U259" s="403"/>
      <c r="W259" s="189"/>
      <c r="X259" s="403"/>
      <c r="Z259" s="189"/>
      <c r="AA259" s="403"/>
      <c r="AC259" s="189"/>
      <c r="AD259" s="403"/>
      <c r="AE259" s="186"/>
      <c r="AF259" s="186"/>
    </row>
    <row r="260" spans="1:32" s="185" customFormat="1" x14ac:dyDescent="0.2">
      <c r="A260" s="184"/>
      <c r="C260" s="186"/>
      <c r="D260" s="189"/>
      <c r="G260" s="187"/>
      <c r="H260" s="188"/>
      <c r="I260" s="188"/>
      <c r="J260" s="188"/>
      <c r="K260" s="188"/>
      <c r="L260" s="188"/>
      <c r="N260" s="189"/>
      <c r="O260" s="403"/>
      <c r="Q260" s="189"/>
      <c r="R260" s="403"/>
      <c r="T260" s="189"/>
      <c r="U260" s="403"/>
      <c r="W260" s="189"/>
      <c r="X260" s="403"/>
      <c r="Z260" s="189"/>
      <c r="AA260" s="403"/>
      <c r="AC260" s="189"/>
      <c r="AD260" s="403"/>
      <c r="AE260" s="186"/>
      <c r="AF260" s="186"/>
    </row>
    <row r="261" spans="1:32" s="185" customFormat="1" x14ac:dyDescent="0.2">
      <c r="A261" s="184"/>
      <c r="C261" s="186"/>
      <c r="D261" s="189"/>
      <c r="G261" s="187"/>
      <c r="H261" s="188"/>
      <c r="I261" s="188"/>
      <c r="J261" s="188"/>
      <c r="K261" s="188"/>
      <c r="L261" s="188"/>
      <c r="N261" s="189"/>
      <c r="O261" s="403"/>
      <c r="Q261" s="189"/>
      <c r="R261" s="403"/>
      <c r="T261" s="189"/>
      <c r="U261" s="403"/>
      <c r="W261" s="189"/>
      <c r="X261" s="403"/>
      <c r="Z261" s="189"/>
      <c r="AA261" s="403"/>
      <c r="AC261" s="189"/>
      <c r="AD261" s="403"/>
      <c r="AE261" s="186"/>
      <c r="AF261" s="186"/>
    </row>
    <row r="262" spans="1:32" s="185" customFormat="1" x14ac:dyDescent="0.2">
      <c r="A262" s="184"/>
      <c r="C262" s="186"/>
      <c r="D262" s="189"/>
      <c r="G262" s="187"/>
      <c r="H262" s="188"/>
      <c r="I262" s="188"/>
      <c r="J262" s="188"/>
      <c r="K262" s="188"/>
      <c r="L262" s="188"/>
      <c r="N262" s="189"/>
      <c r="O262" s="403"/>
      <c r="Q262" s="189"/>
      <c r="R262" s="403"/>
      <c r="T262" s="189"/>
      <c r="U262" s="403"/>
      <c r="W262" s="189"/>
      <c r="X262" s="403"/>
      <c r="Z262" s="189"/>
      <c r="AA262" s="403"/>
      <c r="AC262" s="189"/>
      <c r="AD262" s="403"/>
      <c r="AE262" s="186"/>
      <c r="AF262" s="186"/>
    </row>
    <row r="263" spans="1:32" s="185" customFormat="1" x14ac:dyDescent="0.2">
      <c r="A263" s="184"/>
      <c r="C263" s="186"/>
      <c r="D263" s="189"/>
      <c r="G263" s="187"/>
      <c r="H263" s="188"/>
      <c r="I263" s="188"/>
      <c r="J263" s="188"/>
      <c r="K263" s="188"/>
      <c r="L263" s="188"/>
      <c r="N263" s="189"/>
      <c r="O263" s="403"/>
      <c r="Q263" s="189"/>
      <c r="R263" s="403"/>
      <c r="T263" s="189"/>
      <c r="U263" s="403"/>
      <c r="W263" s="189"/>
      <c r="X263" s="403"/>
      <c r="Z263" s="189"/>
      <c r="AA263" s="403"/>
      <c r="AC263" s="189"/>
      <c r="AD263" s="403"/>
      <c r="AE263" s="186"/>
      <c r="AF263" s="186"/>
    </row>
    <row r="264" spans="1:32" s="185" customFormat="1" x14ac:dyDescent="0.2">
      <c r="A264" s="184"/>
      <c r="C264" s="186"/>
      <c r="D264" s="189"/>
      <c r="G264" s="187"/>
      <c r="H264" s="188"/>
      <c r="I264" s="188"/>
      <c r="J264" s="188"/>
      <c r="K264" s="188"/>
      <c r="L264" s="188"/>
      <c r="N264" s="189"/>
      <c r="O264" s="403"/>
      <c r="Q264" s="189"/>
      <c r="R264" s="403"/>
      <c r="T264" s="189"/>
      <c r="U264" s="403"/>
      <c r="W264" s="189"/>
      <c r="X264" s="403"/>
      <c r="Z264" s="189"/>
      <c r="AA264" s="403"/>
      <c r="AC264" s="189"/>
      <c r="AD264" s="403"/>
      <c r="AE264" s="186"/>
      <c r="AF264" s="186"/>
    </row>
    <row r="265" spans="1:32" s="185" customFormat="1" x14ac:dyDescent="0.2">
      <c r="A265" s="184"/>
      <c r="C265" s="186"/>
      <c r="D265" s="189"/>
      <c r="G265" s="187"/>
      <c r="H265" s="188"/>
      <c r="I265" s="188"/>
      <c r="J265" s="188"/>
      <c r="K265" s="188"/>
      <c r="L265" s="188"/>
      <c r="N265" s="189"/>
      <c r="O265" s="403"/>
      <c r="Q265" s="189"/>
      <c r="R265" s="403"/>
      <c r="T265" s="189"/>
      <c r="U265" s="403"/>
      <c r="W265" s="189"/>
      <c r="X265" s="403"/>
      <c r="Z265" s="189"/>
      <c r="AA265" s="403"/>
      <c r="AC265" s="189"/>
      <c r="AD265" s="403"/>
      <c r="AE265" s="186"/>
      <c r="AF265" s="186"/>
    </row>
    <row r="266" spans="1:32" s="185" customFormat="1" x14ac:dyDescent="0.2">
      <c r="A266" s="184"/>
      <c r="C266" s="186"/>
      <c r="D266" s="189"/>
      <c r="G266" s="187"/>
      <c r="H266" s="188"/>
      <c r="I266" s="188"/>
      <c r="J266" s="188"/>
      <c r="K266" s="188"/>
      <c r="L266" s="188"/>
      <c r="N266" s="189"/>
      <c r="O266" s="403"/>
      <c r="Q266" s="189"/>
      <c r="R266" s="403"/>
      <c r="T266" s="189"/>
      <c r="U266" s="403"/>
      <c r="W266" s="189"/>
      <c r="X266" s="403"/>
      <c r="Z266" s="189"/>
      <c r="AA266" s="403"/>
      <c r="AC266" s="189"/>
      <c r="AD266" s="403"/>
      <c r="AE266" s="186"/>
      <c r="AF266" s="186"/>
    </row>
    <row r="267" spans="1:32" s="185" customFormat="1" x14ac:dyDescent="0.2">
      <c r="A267" s="184"/>
      <c r="C267" s="186"/>
      <c r="D267" s="189"/>
      <c r="G267" s="187"/>
      <c r="H267" s="188"/>
      <c r="I267" s="188"/>
      <c r="J267" s="188"/>
      <c r="K267" s="188"/>
      <c r="L267" s="188"/>
      <c r="N267" s="189"/>
      <c r="O267" s="403"/>
      <c r="Q267" s="189"/>
      <c r="R267" s="403"/>
      <c r="T267" s="189"/>
      <c r="U267" s="403"/>
      <c r="W267" s="189"/>
      <c r="X267" s="403"/>
      <c r="Z267" s="189"/>
      <c r="AA267" s="403"/>
      <c r="AC267" s="189"/>
      <c r="AD267" s="403"/>
      <c r="AE267" s="186"/>
      <c r="AF267" s="186"/>
    </row>
    <row r="268" spans="1:32" s="185" customFormat="1" x14ac:dyDescent="0.2">
      <c r="A268" s="184"/>
      <c r="C268" s="186"/>
      <c r="D268" s="189"/>
      <c r="G268" s="187"/>
      <c r="H268" s="188"/>
      <c r="I268" s="188"/>
      <c r="J268" s="188"/>
      <c r="K268" s="188"/>
      <c r="L268" s="188"/>
      <c r="N268" s="189"/>
      <c r="O268" s="403"/>
      <c r="Q268" s="189"/>
      <c r="R268" s="403"/>
      <c r="T268" s="189"/>
      <c r="U268" s="403"/>
      <c r="W268" s="189"/>
      <c r="X268" s="403"/>
      <c r="Z268" s="189"/>
      <c r="AA268" s="403"/>
      <c r="AC268" s="189"/>
      <c r="AD268" s="403"/>
      <c r="AE268" s="186"/>
      <c r="AF268" s="186"/>
    </row>
    <row r="269" spans="1:32" s="185" customFormat="1" x14ac:dyDescent="0.2">
      <c r="A269" s="184"/>
      <c r="C269" s="186"/>
      <c r="D269" s="189"/>
      <c r="G269" s="187"/>
      <c r="H269" s="188"/>
      <c r="I269" s="188"/>
      <c r="J269" s="188"/>
      <c r="K269" s="188"/>
      <c r="L269" s="188"/>
      <c r="N269" s="189"/>
      <c r="O269" s="403"/>
      <c r="Q269" s="189"/>
      <c r="R269" s="403"/>
      <c r="T269" s="189"/>
      <c r="U269" s="403"/>
      <c r="W269" s="189"/>
      <c r="X269" s="403"/>
      <c r="Z269" s="189"/>
      <c r="AA269" s="403"/>
      <c r="AC269" s="189"/>
      <c r="AD269" s="403"/>
      <c r="AE269" s="186"/>
      <c r="AF269" s="186"/>
    </row>
    <row r="270" spans="1:32" s="185" customFormat="1" x14ac:dyDescent="0.2">
      <c r="A270" s="184"/>
      <c r="C270" s="186"/>
      <c r="D270" s="189"/>
      <c r="G270" s="187"/>
      <c r="H270" s="188"/>
      <c r="I270" s="188"/>
      <c r="J270" s="188"/>
      <c r="K270" s="188"/>
      <c r="L270" s="188"/>
      <c r="N270" s="189"/>
      <c r="O270" s="403"/>
      <c r="Q270" s="189"/>
      <c r="R270" s="403"/>
      <c r="T270" s="189"/>
      <c r="U270" s="403"/>
      <c r="W270" s="189"/>
      <c r="X270" s="403"/>
      <c r="Z270" s="189"/>
      <c r="AA270" s="403"/>
      <c r="AC270" s="189"/>
      <c r="AD270" s="403"/>
      <c r="AE270" s="186"/>
      <c r="AF270" s="186"/>
    </row>
    <row r="271" spans="1:32" s="185" customFormat="1" x14ac:dyDescent="0.2">
      <c r="A271" s="184"/>
      <c r="C271" s="186"/>
      <c r="D271" s="189"/>
      <c r="G271" s="187"/>
      <c r="H271" s="188"/>
      <c r="I271" s="188"/>
      <c r="J271" s="188"/>
      <c r="K271" s="188"/>
      <c r="L271" s="188"/>
      <c r="N271" s="189"/>
      <c r="O271" s="403"/>
      <c r="Q271" s="189"/>
      <c r="R271" s="403"/>
      <c r="T271" s="189"/>
      <c r="U271" s="403"/>
      <c r="W271" s="189"/>
      <c r="X271" s="403"/>
      <c r="Z271" s="189"/>
      <c r="AA271" s="403"/>
      <c r="AC271" s="189"/>
      <c r="AD271" s="403"/>
      <c r="AE271" s="186"/>
      <c r="AF271" s="186"/>
    </row>
    <row r="272" spans="1:32" s="185" customFormat="1" x14ac:dyDescent="0.2">
      <c r="A272" s="184"/>
      <c r="C272" s="186"/>
      <c r="D272" s="189"/>
      <c r="G272" s="187"/>
      <c r="H272" s="188"/>
      <c r="I272" s="188"/>
      <c r="J272" s="188"/>
      <c r="K272" s="188"/>
      <c r="L272" s="188"/>
      <c r="N272" s="189"/>
      <c r="O272" s="403"/>
      <c r="Q272" s="189"/>
      <c r="R272" s="403"/>
      <c r="T272" s="189"/>
      <c r="U272" s="403"/>
      <c r="W272" s="189"/>
      <c r="X272" s="403"/>
      <c r="Z272" s="189"/>
      <c r="AA272" s="403"/>
      <c r="AC272" s="189"/>
      <c r="AD272" s="403"/>
      <c r="AE272" s="186"/>
      <c r="AF272" s="186"/>
    </row>
    <row r="273" spans="1:32" s="185" customFormat="1" x14ac:dyDescent="0.2">
      <c r="A273" s="184"/>
      <c r="C273" s="186"/>
      <c r="D273" s="189"/>
      <c r="G273" s="187"/>
      <c r="H273" s="188"/>
      <c r="I273" s="188"/>
      <c r="J273" s="188"/>
      <c r="K273" s="188"/>
      <c r="L273" s="188"/>
      <c r="N273" s="189"/>
      <c r="O273" s="403"/>
      <c r="Q273" s="189"/>
      <c r="R273" s="403"/>
      <c r="T273" s="189"/>
      <c r="U273" s="403"/>
      <c r="W273" s="189"/>
      <c r="X273" s="403"/>
      <c r="Z273" s="189"/>
      <c r="AA273" s="403"/>
      <c r="AC273" s="189"/>
      <c r="AD273" s="403"/>
      <c r="AE273" s="186"/>
      <c r="AF273" s="186"/>
    </row>
    <row r="274" spans="1:32" s="185" customFormat="1" x14ac:dyDescent="0.2">
      <c r="A274" s="184"/>
      <c r="C274" s="186"/>
      <c r="D274" s="189"/>
      <c r="G274" s="187"/>
      <c r="H274" s="188"/>
      <c r="I274" s="188"/>
      <c r="J274" s="188"/>
      <c r="K274" s="188"/>
      <c r="L274" s="188"/>
      <c r="N274" s="189"/>
      <c r="O274" s="403"/>
      <c r="Q274" s="189"/>
      <c r="R274" s="403"/>
      <c r="T274" s="189"/>
      <c r="U274" s="403"/>
      <c r="W274" s="189"/>
      <c r="X274" s="403"/>
      <c r="Z274" s="189"/>
      <c r="AA274" s="403"/>
      <c r="AC274" s="189"/>
      <c r="AD274" s="403"/>
      <c r="AE274" s="186"/>
      <c r="AF274" s="186"/>
    </row>
    <row r="275" spans="1:32" s="185" customFormat="1" x14ac:dyDescent="0.2">
      <c r="A275" s="184"/>
      <c r="C275" s="186"/>
      <c r="D275" s="189"/>
      <c r="G275" s="187"/>
      <c r="H275" s="188"/>
      <c r="I275" s="188"/>
      <c r="J275" s="188"/>
      <c r="K275" s="188"/>
      <c r="L275" s="188"/>
      <c r="N275" s="189"/>
      <c r="O275" s="403"/>
      <c r="Q275" s="189"/>
      <c r="R275" s="403"/>
      <c r="T275" s="189"/>
      <c r="U275" s="403"/>
      <c r="W275" s="189"/>
      <c r="X275" s="403"/>
      <c r="Z275" s="189"/>
      <c r="AA275" s="403"/>
      <c r="AC275" s="189"/>
      <c r="AD275" s="403"/>
      <c r="AE275" s="186"/>
      <c r="AF275" s="186"/>
    </row>
    <row r="276" spans="1:32" s="185" customFormat="1" x14ac:dyDescent="0.2">
      <c r="A276" s="184"/>
      <c r="C276" s="186"/>
      <c r="D276" s="189"/>
      <c r="G276" s="187"/>
      <c r="H276" s="188"/>
      <c r="I276" s="188"/>
      <c r="J276" s="188"/>
      <c r="K276" s="188"/>
      <c r="L276" s="188"/>
      <c r="N276" s="189"/>
      <c r="O276" s="403"/>
      <c r="Q276" s="189"/>
      <c r="R276" s="403"/>
      <c r="T276" s="189"/>
      <c r="U276" s="403"/>
      <c r="W276" s="189"/>
      <c r="X276" s="403"/>
      <c r="Z276" s="189"/>
      <c r="AA276" s="403"/>
      <c r="AC276" s="189"/>
      <c r="AD276" s="403"/>
      <c r="AE276" s="186"/>
      <c r="AF276" s="186"/>
    </row>
    <row r="277" spans="1:32" s="185" customFormat="1" x14ac:dyDescent="0.2">
      <c r="A277" s="184"/>
      <c r="C277" s="186"/>
      <c r="D277" s="189"/>
      <c r="G277" s="187"/>
      <c r="H277" s="188"/>
      <c r="I277" s="188"/>
      <c r="J277" s="188"/>
      <c r="K277" s="188"/>
      <c r="L277" s="188"/>
      <c r="N277" s="189"/>
      <c r="O277" s="403"/>
      <c r="Q277" s="189"/>
      <c r="R277" s="403"/>
      <c r="T277" s="189"/>
      <c r="U277" s="403"/>
      <c r="W277" s="189"/>
      <c r="X277" s="403"/>
      <c r="Z277" s="189"/>
      <c r="AA277" s="403"/>
      <c r="AC277" s="189"/>
      <c r="AD277" s="403"/>
      <c r="AE277" s="186"/>
      <c r="AF277" s="186"/>
    </row>
    <row r="278" spans="1:32" s="185" customFormat="1" x14ac:dyDescent="0.2">
      <c r="A278" s="184"/>
      <c r="C278" s="186"/>
      <c r="D278" s="189"/>
      <c r="G278" s="187"/>
      <c r="H278" s="188"/>
      <c r="I278" s="188"/>
      <c r="J278" s="188"/>
      <c r="K278" s="188"/>
      <c r="L278" s="188"/>
      <c r="N278" s="189"/>
      <c r="O278" s="403"/>
      <c r="Q278" s="189"/>
      <c r="R278" s="403"/>
      <c r="T278" s="189"/>
      <c r="U278" s="403"/>
      <c r="W278" s="189"/>
      <c r="X278" s="403"/>
      <c r="Z278" s="189"/>
      <c r="AA278" s="403"/>
      <c r="AC278" s="189"/>
      <c r="AD278" s="403"/>
      <c r="AE278" s="186"/>
      <c r="AF278" s="186"/>
    </row>
    <row r="279" spans="1:32" s="185" customFormat="1" x14ac:dyDescent="0.2">
      <c r="A279" s="184"/>
      <c r="C279" s="186"/>
      <c r="D279" s="189"/>
      <c r="G279" s="187"/>
      <c r="H279" s="188"/>
      <c r="I279" s="188"/>
      <c r="J279" s="188"/>
      <c r="K279" s="188"/>
      <c r="L279" s="188"/>
      <c r="N279" s="189"/>
      <c r="O279" s="403"/>
      <c r="Q279" s="189"/>
      <c r="R279" s="403"/>
      <c r="T279" s="189"/>
      <c r="U279" s="403"/>
      <c r="W279" s="189"/>
      <c r="X279" s="403"/>
      <c r="Z279" s="189"/>
      <c r="AA279" s="403"/>
      <c r="AC279" s="189"/>
      <c r="AD279" s="403"/>
      <c r="AE279" s="186"/>
      <c r="AF279" s="186"/>
    </row>
    <row r="280" spans="1:32" s="185" customFormat="1" x14ac:dyDescent="0.2">
      <c r="A280" s="184"/>
      <c r="C280" s="186"/>
      <c r="D280" s="189"/>
      <c r="G280" s="187"/>
      <c r="H280" s="188"/>
      <c r="I280" s="188"/>
      <c r="J280" s="188"/>
      <c r="K280" s="188"/>
      <c r="L280" s="188"/>
      <c r="N280" s="189"/>
      <c r="O280" s="403"/>
      <c r="Q280" s="189"/>
      <c r="R280" s="403"/>
      <c r="T280" s="189"/>
      <c r="U280" s="403"/>
      <c r="W280" s="189"/>
      <c r="X280" s="403"/>
      <c r="Z280" s="189"/>
      <c r="AA280" s="403"/>
      <c r="AC280" s="189"/>
      <c r="AD280" s="403"/>
      <c r="AE280" s="186"/>
      <c r="AF280" s="186"/>
    </row>
    <row r="281" spans="1:32" s="185" customFormat="1" x14ac:dyDescent="0.2">
      <c r="A281" s="184"/>
      <c r="C281" s="186"/>
      <c r="D281" s="189"/>
      <c r="G281" s="187"/>
      <c r="H281" s="188"/>
      <c r="I281" s="188"/>
      <c r="J281" s="188"/>
      <c r="K281" s="188"/>
      <c r="L281" s="188"/>
      <c r="N281" s="189"/>
      <c r="O281" s="403"/>
      <c r="Q281" s="189"/>
      <c r="R281" s="403"/>
      <c r="T281" s="189"/>
      <c r="U281" s="403"/>
      <c r="W281" s="189"/>
      <c r="X281" s="403"/>
      <c r="Z281" s="189"/>
      <c r="AA281" s="403"/>
      <c r="AC281" s="189"/>
      <c r="AD281" s="403"/>
      <c r="AE281" s="186"/>
      <c r="AF281" s="186"/>
    </row>
    <row r="282" spans="1:32" s="185" customFormat="1" x14ac:dyDescent="0.2">
      <c r="A282" s="184"/>
      <c r="C282" s="186"/>
      <c r="D282" s="189"/>
      <c r="G282" s="187"/>
      <c r="H282" s="188"/>
      <c r="I282" s="188"/>
      <c r="J282" s="188"/>
      <c r="K282" s="188"/>
      <c r="L282" s="188"/>
      <c r="N282" s="189"/>
      <c r="O282" s="403"/>
      <c r="Q282" s="189"/>
      <c r="R282" s="403"/>
      <c r="T282" s="189"/>
      <c r="U282" s="403"/>
      <c r="W282" s="189"/>
      <c r="X282" s="403"/>
      <c r="Z282" s="189"/>
      <c r="AA282" s="403"/>
      <c r="AC282" s="189"/>
      <c r="AD282" s="403"/>
      <c r="AE282" s="186"/>
      <c r="AF282" s="186"/>
    </row>
    <row r="283" spans="1:32" s="185" customFormat="1" x14ac:dyDescent="0.2">
      <c r="A283" s="184"/>
      <c r="C283" s="186"/>
      <c r="D283" s="189"/>
      <c r="G283" s="187"/>
      <c r="H283" s="188"/>
      <c r="I283" s="188"/>
      <c r="J283" s="188"/>
      <c r="K283" s="188"/>
      <c r="L283" s="188"/>
      <c r="N283" s="189"/>
      <c r="O283" s="403"/>
      <c r="Q283" s="189"/>
      <c r="R283" s="403"/>
      <c r="T283" s="189"/>
      <c r="U283" s="403"/>
      <c r="W283" s="189"/>
      <c r="X283" s="403"/>
      <c r="Z283" s="189"/>
      <c r="AA283" s="403"/>
      <c r="AC283" s="189"/>
      <c r="AD283" s="403"/>
      <c r="AE283" s="186"/>
      <c r="AF283" s="186"/>
    </row>
    <row r="284" spans="1:32" s="185" customFormat="1" x14ac:dyDescent="0.2">
      <c r="A284" s="184"/>
      <c r="C284" s="186"/>
      <c r="D284" s="189"/>
      <c r="G284" s="187"/>
      <c r="H284" s="188"/>
      <c r="I284" s="188"/>
      <c r="J284" s="188"/>
      <c r="K284" s="188"/>
      <c r="L284" s="188"/>
      <c r="N284" s="189"/>
      <c r="O284" s="403"/>
      <c r="Q284" s="189"/>
      <c r="R284" s="403"/>
      <c r="T284" s="189"/>
      <c r="U284" s="403"/>
      <c r="W284" s="189"/>
      <c r="X284" s="403"/>
      <c r="Z284" s="189"/>
      <c r="AA284" s="403"/>
      <c r="AC284" s="189"/>
      <c r="AD284" s="403"/>
      <c r="AE284" s="186"/>
      <c r="AF284" s="186"/>
    </row>
    <row r="285" spans="1:32" s="185" customFormat="1" x14ac:dyDescent="0.2">
      <c r="A285" s="184"/>
      <c r="C285" s="186"/>
      <c r="D285" s="189"/>
      <c r="G285" s="187"/>
      <c r="H285" s="188"/>
      <c r="I285" s="188"/>
      <c r="J285" s="188"/>
      <c r="K285" s="188"/>
      <c r="L285" s="188"/>
      <c r="N285" s="189"/>
      <c r="O285" s="403"/>
      <c r="Q285" s="189"/>
      <c r="R285" s="403"/>
      <c r="T285" s="189"/>
      <c r="U285" s="403"/>
      <c r="W285" s="189"/>
      <c r="X285" s="403"/>
      <c r="Z285" s="189"/>
      <c r="AA285" s="403"/>
      <c r="AC285" s="189"/>
      <c r="AD285" s="403"/>
      <c r="AE285" s="186"/>
      <c r="AF285" s="186"/>
    </row>
    <row r="286" spans="1:32" s="185" customFormat="1" x14ac:dyDescent="0.2">
      <c r="A286" s="184"/>
      <c r="C286" s="186"/>
      <c r="D286" s="189"/>
      <c r="G286" s="187"/>
      <c r="H286" s="188"/>
      <c r="I286" s="188"/>
      <c r="J286" s="188"/>
      <c r="K286" s="188"/>
      <c r="L286" s="188"/>
      <c r="N286" s="189"/>
      <c r="O286" s="403"/>
      <c r="Q286" s="189"/>
      <c r="R286" s="403"/>
      <c r="T286" s="189"/>
      <c r="U286" s="403"/>
      <c r="W286" s="189"/>
      <c r="X286" s="403"/>
      <c r="Z286" s="189"/>
      <c r="AA286" s="403"/>
      <c r="AC286" s="189"/>
      <c r="AD286" s="403"/>
      <c r="AE286" s="186"/>
      <c r="AF286" s="186"/>
    </row>
    <row r="287" spans="1:32" s="185" customFormat="1" x14ac:dyDescent="0.2">
      <c r="A287" s="184"/>
      <c r="C287" s="186"/>
      <c r="D287" s="189"/>
      <c r="G287" s="187"/>
      <c r="H287" s="188"/>
      <c r="I287" s="188"/>
      <c r="J287" s="188"/>
      <c r="K287" s="188"/>
      <c r="L287" s="188"/>
      <c r="N287" s="189"/>
      <c r="O287" s="403"/>
      <c r="Q287" s="189"/>
      <c r="R287" s="403"/>
      <c r="T287" s="189"/>
      <c r="U287" s="403"/>
      <c r="W287" s="189"/>
      <c r="X287" s="403"/>
      <c r="Z287" s="189"/>
      <c r="AA287" s="403"/>
      <c r="AC287" s="189"/>
      <c r="AD287" s="403"/>
      <c r="AE287" s="186"/>
      <c r="AF287" s="186"/>
    </row>
    <row r="288" spans="1:32" s="185" customFormat="1" x14ac:dyDescent="0.2">
      <c r="A288" s="184"/>
      <c r="C288" s="186"/>
      <c r="D288" s="189"/>
      <c r="G288" s="187"/>
      <c r="H288" s="188"/>
      <c r="I288" s="188"/>
      <c r="J288" s="188"/>
      <c r="K288" s="188"/>
      <c r="L288" s="188"/>
      <c r="N288" s="189"/>
      <c r="O288" s="403"/>
      <c r="Q288" s="189"/>
      <c r="R288" s="403"/>
      <c r="T288" s="189"/>
      <c r="U288" s="403"/>
      <c r="W288" s="189"/>
      <c r="X288" s="403"/>
      <c r="Z288" s="189"/>
      <c r="AA288" s="403"/>
      <c r="AC288" s="189"/>
      <c r="AD288" s="403"/>
      <c r="AE288" s="186"/>
      <c r="AF288" s="186"/>
    </row>
    <row r="289" spans="1:32" s="185" customFormat="1" x14ac:dyDescent="0.2">
      <c r="A289" s="184"/>
      <c r="C289" s="186"/>
      <c r="D289" s="189"/>
      <c r="G289" s="187"/>
      <c r="H289" s="188"/>
      <c r="I289" s="188"/>
      <c r="J289" s="188"/>
      <c r="K289" s="188"/>
      <c r="L289" s="188"/>
      <c r="N289" s="189"/>
      <c r="O289" s="403"/>
      <c r="Q289" s="189"/>
      <c r="R289" s="403"/>
      <c r="T289" s="189"/>
      <c r="U289" s="403"/>
      <c r="W289" s="189"/>
      <c r="X289" s="403"/>
      <c r="Z289" s="189"/>
      <c r="AA289" s="403"/>
      <c r="AC289" s="189"/>
      <c r="AD289" s="403"/>
      <c r="AE289" s="186"/>
      <c r="AF289" s="186"/>
    </row>
    <row r="290" spans="1:32" s="185" customFormat="1" x14ac:dyDescent="0.2">
      <c r="A290" s="184"/>
      <c r="C290" s="186"/>
      <c r="D290" s="189"/>
      <c r="G290" s="187"/>
      <c r="H290" s="188"/>
      <c r="I290" s="188"/>
      <c r="J290" s="188"/>
      <c r="K290" s="188"/>
      <c r="L290" s="188"/>
      <c r="N290" s="189"/>
      <c r="O290" s="403"/>
      <c r="Q290" s="189"/>
      <c r="R290" s="403"/>
      <c r="T290" s="189"/>
      <c r="U290" s="403"/>
      <c r="W290" s="189"/>
      <c r="X290" s="403"/>
      <c r="Z290" s="189"/>
      <c r="AA290" s="403"/>
      <c r="AC290" s="189"/>
      <c r="AD290" s="403"/>
      <c r="AE290" s="186"/>
      <c r="AF290" s="186"/>
    </row>
    <row r="291" spans="1:32" s="185" customFormat="1" x14ac:dyDescent="0.2">
      <c r="A291" s="184"/>
      <c r="C291" s="186"/>
      <c r="D291" s="189"/>
      <c r="G291" s="187"/>
      <c r="H291" s="188"/>
      <c r="I291" s="188"/>
      <c r="J291" s="188"/>
      <c r="K291" s="188"/>
      <c r="L291" s="188"/>
      <c r="N291" s="189"/>
      <c r="O291" s="403"/>
      <c r="Q291" s="189"/>
      <c r="R291" s="403"/>
      <c r="T291" s="189"/>
      <c r="U291" s="403"/>
      <c r="W291" s="189"/>
      <c r="X291" s="403"/>
      <c r="Z291" s="189"/>
      <c r="AA291" s="403"/>
      <c r="AC291" s="189"/>
      <c r="AD291" s="403"/>
      <c r="AE291" s="186"/>
      <c r="AF291" s="186"/>
    </row>
    <row r="292" spans="1:32" s="185" customFormat="1" x14ac:dyDescent="0.2">
      <c r="A292" s="184"/>
      <c r="C292" s="186"/>
      <c r="D292" s="189"/>
      <c r="G292" s="187"/>
      <c r="H292" s="188"/>
      <c r="I292" s="188"/>
      <c r="J292" s="188"/>
      <c r="K292" s="188"/>
      <c r="L292" s="188"/>
      <c r="N292" s="189"/>
      <c r="O292" s="403"/>
      <c r="Q292" s="189"/>
      <c r="R292" s="403"/>
      <c r="T292" s="189"/>
      <c r="U292" s="403"/>
      <c r="W292" s="189"/>
      <c r="X292" s="403"/>
      <c r="Z292" s="189"/>
      <c r="AA292" s="403"/>
      <c r="AC292" s="189"/>
      <c r="AD292" s="403"/>
      <c r="AE292" s="186"/>
      <c r="AF292" s="186"/>
    </row>
    <row r="293" spans="1:32" s="185" customFormat="1" x14ac:dyDescent="0.2">
      <c r="A293" s="184"/>
      <c r="C293" s="186"/>
      <c r="D293" s="189"/>
      <c r="G293" s="187"/>
      <c r="H293" s="188"/>
      <c r="I293" s="188"/>
      <c r="J293" s="188"/>
      <c r="K293" s="188"/>
      <c r="L293" s="188"/>
      <c r="N293" s="189"/>
      <c r="O293" s="403"/>
      <c r="Q293" s="189"/>
      <c r="R293" s="403"/>
      <c r="T293" s="189"/>
      <c r="U293" s="403"/>
      <c r="W293" s="189"/>
      <c r="X293" s="403"/>
      <c r="Z293" s="189"/>
      <c r="AA293" s="403"/>
      <c r="AC293" s="189"/>
      <c r="AD293" s="403"/>
      <c r="AE293" s="186"/>
      <c r="AF293" s="186"/>
    </row>
    <row r="294" spans="1:32" s="185" customFormat="1" x14ac:dyDescent="0.2">
      <c r="A294" s="184"/>
      <c r="C294" s="186"/>
      <c r="D294" s="189"/>
      <c r="G294" s="187"/>
      <c r="H294" s="188"/>
      <c r="I294" s="188"/>
      <c r="J294" s="188"/>
      <c r="K294" s="188"/>
      <c r="L294" s="188"/>
      <c r="N294" s="189"/>
      <c r="O294" s="403"/>
      <c r="Q294" s="189"/>
      <c r="R294" s="403"/>
      <c r="T294" s="189"/>
      <c r="U294" s="403"/>
      <c r="W294" s="189"/>
      <c r="X294" s="403"/>
      <c r="Z294" s="189"/>
      <c r="AA294" s="403"/>
      <c r="AC294" s="189"/>
      <c r="AD294" s="403"/>
      <c r="AE294" s="186"/>
      <c r="AF294" s="186"/>
    </row>
    <row r="295" spans="1:32" s="185" customFormat="1" x14ac:dyDescent="0.2">
      <c r="A295" s="184"/>
      <c r="C295" s="186"/>
      <c r="D295" s="189"/>
      <c r="G295" s="187"/>
      <c r="H295" s="188"/>
      <c r="I295" s="188"/>
      <c r="J295" s="188"/>
      <c r="K295" s="188"/>
      <c r="L295" s="188"/>
      <c r="N295" s="189"/>
      <c r="O295" s="403"/>
      <c r="Q295" s="189"/>
      <c r="R295" s="403"/>
      <c r="T295" s="189"/>
      <c r="U295" s="403"/>
      <c r="W295" s="189"/>
      <c r="X295" s="403"/>
      <c r="Z295" s="189"/>
      <c r="AA295" s="403"/>
      <c r="AC295" s="189"/>
      <c r="AD295" s="403"/>
      <c r="AE295" s="186"/>
      <c r="AF295" s="186"/>
    </row>
    <row r="296" spans="1:32" s="185" customFormat="1" x14ac:dyDescent="0.2">
      <c r="A296" s="184"/>
      <c r="C296" s="186"/>
      <c r="D296" s="189"/>
      <c r="G296" s="187"/>
      <c r="H296" s="188"/>
      <c r="I296" s="188"/>
      <c r="J296" s="188"/>
      <c r="K296" s="188"/>
      <c r="L296" s="188"/>
      <c r="N296" s="189"/>
      <c r="O296" s="403"/>
      <c r="Q296" s="189"/>
      <c r="R296" s="403"/>
      <c r="T296" s="189"/>
      <c r="U296" s="403"/>
      <c r="W296" s="189"/>
      <c r="X296" s="403"/>
      <c r="Z296" s="189"/>
      <c r="AA296" s="403"/>
      <c r="AC296" s="189"/>
      <c r="AD296" s="403"/>
      <c r="AE296" s="186"/>
      <c r="AF296" s="186"/>
    </row>
    <row r="297" spans="1:32" s="185" customFormat="1" x14ac:dyDescent="0.2">
      <c r="A297" s="184"/>
      <c r="C297" s="186"/>
      <c r="D297" s="189"/>
      <c r="G297" s="187"/>
      <c r="H297" s="188"/>
      <c r="I297" s="188"/>
      <c r="J297" s="188"/>
      <c r="K297" s="188"/>
      <c r="L297" s="188"/>
      <c r="N297" s="189"/>
      <c r="O297" s="403"/>
      <c r="Q297" s="189"/>
      <c r="R297" s="403"/>
      <c r="T297" s="189"/>
      <c r="U297" s="403"/>
      <c r="W297" s="189"/>
      <c r="X297" s="403"/>
      <c r="Z297" s="189"/>
      <c r="AA297" s="403"/>
      <c r="AC297" s="189"/>
      <c r="AD297" s="403"/>
      <c r="AE297" s="186"/>
      <c r="AF297" s="186"/>
    </row>
    <row r="298" spans="1:32" s="185" customFormat="1" x14ac:dyDescent="0.2">
      <c r="A298" s="184"/>
      <c r="C298" s="186"/>
      <c r="D298" s="189"/>
      <c r="G298" s="187"/>
      <c r="H298" s="188"/>
      <c r="I298" s="188"/>
      <c r="J298" s="188"/>
      <c r="K298" s="188"/>
      <c r="L298" s="188"/>
      <c r="N298" s="189"/>
      <c r="O298" s="403"/>
      <c r="Q298" s="189"/>
      <c r="R298" s="403"/>
      <c r="T298" s="189"/>
      <c r="U298" s="403"/>
      <c r="W298" s="189"/>
      <c r="X298" s="403"/>
      <c r="Z298" s="189"/>
      <c r="AA298" s="403"/>
      <c r="AC298" s="189"/>
      <c r="AD298" s="403"/>
      <c r="AE298" s="186"/>
      <c r="AF298" s="186"/>
    </row>
    <row r="299" spans="1:32" s="185" customFormat="1" x14ac:dyDescent="0.2">
      <c r="A299" s="184"/>
      <c r="C299" s="186"/>
      <c r="D299" s="189"/>
      <c r="G299" s="187"/>
      <c r="H299" s="188"/>
      <c r="I299" s="188"/>
      <c r="J299" s="188"/>
      <c r="K299" s="188"/>
      <c r="L299" s="188"/>
      <c r="N299" s="189"/>
      <c r="O299" s="403"/>
      <c r="Q299" s="189"/>
      <c r="R299" s="403"/>
      <c r="T299" s="189"/>
      <c r="U299" s="403"/>
      <c r="W299" s="189"/>
      <c r="X299" s="403"/>
      <c r="Z299" s="189"/>
      <c r="AA299" s="403"/>
      <c r="AC299" s="189"/>
      <c r="AD299" s="403"/>
      <c r="AE299" s="186"/>
      <c r="AF299" s="186"/>
    </row>
    <row r="300" spans="1:32" s="185" customFormat="1" x14ac:dyDescent="0.2">
      <c r="A300" s="184"/>
      <c r="C300" s="186"/>
      <c r="D300" s="189"/>
      <c r="G300" s="187"/>
      <c r="H300" s="188"/>
      <c r="I300" s="188"/>
      <c r="J300" s="188"/>
      <c r="K300" s="188"/>
      <c r="L300" s="188"/>
      <c r="N300" s="189"/>
      <c r="O300" s="403"/>
      <c r="Q300" s="189"/>
      <c r="R300" s="403"/>
      <c r="T300" s="189"/>
      <c r="U300" s="403"/>
      <c r="W300" s="189"/>
      <c r="X300" s="403"/>
      <c r="Z300" s="189"/>
      <c r="AA300" s="403"/>
      <c r="AC300" s="189"/>
      <c r="AD300" s="403"/>
      <c r="AE300" s="186"/>
      <c r="AF300" s="186"/>
    </row>
    <row r="301" spans="1:32" s="185" customFormat="1" x14ac:dyDescent="0.2">
      <c r="A301" s="184"/>
      <c r="C301" s="186"/>
      <c r="D301" s="189"/>
      <c r="G301" s="187"/>
      <c r="H301" s="188"/>
      <c r="I301" s="188"/>
      <c r="J301" s="188"/>
      <c r="K301" s="188"/>
      <c r="L301" s="188"/>
      <c r="N301" s="189"/>
      <c r="O301" s="403"/>
      <c r="Q301" s="189"/>
      <c r="R301" s="403"/>
      <c r="T301" s="189"/>
      <c r="U301" s="403"/>
      <c r="W301" s="189"/>
      <c r="X301" s="403"/>
      <c r="Z301" s="189"/>
      <c r="AA301" s="403"/>
      <c r="AC301" s="189"/>
      <c r="AD301" s="403"/>
      <c r="AE301" s="186"/>
      <c r="AF301" s="186"/>
    </row>
    <row r="302" spans="1:32" s="185" customFormat="1" x14ac:dyDescent="0.2">
      <c r="A302" s="184"/>
      <c r="C302" s="186"/>
      <c r="D302" s="189"/>
      <c r="G302" s="187"/>
      <c r="H302" s="188"/>
      <c r="I302" s="188"/>
      <c r="J302" s="188"/>
      <c r="K302" s="188"/>
      <c r="L302" s="188"/>
      <c r="N302" s="189"/>
      <c r="O302" s="403"/>
      <c r="Q302" s="189"/>
      <c r="R302" s="403"/>
      <c r="T302" s="189"/>
      <c r="U302" s="403"/>
      <c r="W302" s="189"/>
      <c r="X302" s="403"/>
      <c r="Z302" s="189"/>
      <c r="AA302" s="403"/>
      <c r="AC302" s="189"/>
      <c r="AD302" s="403"/>
      <c r="AE302" s="186"/>
      <c r="AF302" s="186"/>
    </row>
    <row r="303" spans="1:32" s="185" customFormat="1" x14ac:dyDescent="0.2">
      <c r="A303" s="184"/>
      <c r="C303" s="186"/>
      <c r="D303" s="189"/>
      <c r="G303" s="187"/>
      <c r="H303" s="188"/>
      <c r="I303" s="188"/>
      <c r="J303" s="188"/>
      <c r="K303" s="188"/>
      <c r="L303" s="188"/>
      <c r="N303" s="189"/>
      <c r="O303" s="403"/>
      <c r="Q303" s="189"/>
      <c r="R303" s="403"/>
      <c r="T303" s="189"/>
      <c r="U303" s="403"/>
      <c r="W303" s="189"/>
      <c r="X303" s="403"/>
      <c r="Z303" s="189"/>
      <c r="AA303" s="403"/>
      <c r="AC303" s="189"/>
      <c r="AD303" s="403"/>
      <c r="AE303" s="186"/>
      <c r="AF303" s="186"/>
    </row>
    <row r="304" spans="1:32" s="185" customFormat="1" x14ac:dyDescent="0.2">
      <c r="A304" s="184"/>
      <c r="C304" s="186"/>
      <c r="D304" s="189"/>
      <c r="G304" s="187"/>
      <c r="H304" s="188"/>
      <c r="I304" s="188"/>
      <c r="J304" s="188"/>
      <c r="K304" s="188"/>
      <c r="L304" s="188"/>
      <c r="N304" s="189"/>
      <c r="O304" s="403"/>
      <c r="Q304" s="189"/>
      <c r="R304" s="403"/>
      <c r="T304" s="189"/>
      <c r="U304" s="403"/>
      <c r="W304" s="189"/>
      <c r="X304" s="403"/>
      <c r="Z304" s="189"/>
      <c r="AA304" s="403"/>
      <c r="AC304" s="189"/>
      <c r="AD304" s="403"/>
      <c r="AE304" s="186"/>
      <c r="AF304" s="186"/>
    </row>
    <row r="305" spans="1:32" s="185" customFormat="1" x14ac:dyDescent="0.2">
      <c r="A305" s="184"/>
      <c r="C305" s="186"/>
      <c r="D305" s="189"/>
      <c r="G305" s="187"/>
      <c r="H305" s="188"/>
      <c r="I305" s="188"/>
      <c r="J305" s="188"/>
      <c r="K305" s="188"/>
      <c r="L305" s="188"/>
      <c r="N305" s="189"/>
      <c r="O305" s="403"/>
      <c r="Q305" s="189"/>
      <c r="R305" s="403"/>
      <c r="T305" s="189"/>
      <c r="U305" s="403"/>
      <c r="W305" s="189"/>
      <c r="X305" s="403"/>
      <c r="Z305" s="189"/>
      <c r="AA305" s="403"/>
      <c r="AC305" s="189"/>
      <c r="AD305" s="403"/>
      <c r="AE305" s="186"/>
      <c r="AF305" s="186"/>
    </row>
    <row r="306" spans="1:32" s="185" customFormat="1" x14ac:dyDescent="0.2">
      <c r="A306" s="184"/>
      <c r="C306" s="186"/>
      <c r="D306" s="189"/>
      <c r="G306" s="187"/>
      <c r="H306" s="188"/>
      <c r="I306" s="188"/>
      <c r="J306" s="188"/>
      <c r="K306" s="188"/>
      <c r="L306" s="188"/>
      <c r="N306" s="189"/>
      <c r="O306" s="403"/>
      <c r="Q306" s="189"/>
      <c r="R306" s="403"/>
      <c r="T306" s="189"/>
      <c r="U306" s="403"/>
      <c r="W306" s="189"/>
      <c r="X306" s="403"/>
      <c r="Z306" s="189"/>
      <c r="AA306" s="403"/>
      <c r="AC306" s="189"/>
      <c r="AD306" s="403"/>
      <c r="AE306" s="186"/>
      <c r="AF306" s="186"/>
    </row>
    <row r="307" spans="1:32" s="185" customFormat="1" x14ac:dyDescent="0.2">
      <c r="A307" s="184"/>
      <c r="C307" s="186"/>
      <c r="D307" s="189"/>
      <c r="G307" s="187"/>
      <c r="H307" s="188"/>
      <c r="I307" s="188"/>
      <c r="J307" s="188"/>
      <c r="K307" s="188"/>
      <c r="L307" s="188"/>
      <c r="N307" s="189"/>
      <c r="O307" s="403"/>
      <c r="Q307" s="189"/>
      <c r="R307" s="403"/>
      <c r="T307" s="189"/>
      <c r="U307" s="403"/>
      <c r="W307" s="189"/>
      <c r="X307" s="403"/>
      <c r="Z307" s="189"/>
      <c r="AA307" s="403"/>
      <c r="AC307" s="189"/>
      <c r="AD307" s="403"/>
      <c r="AE307" s="186"/>
      <c r="AF307" s="186"/>
    </row>
    <row r="308" spans="1:32" s="185" customFormat="1" x14ac:dyDescent="0.2">
      <c r="A308" s="184"/>
      <c r="C308" s="186"/>
      <c r="D308" s="189"/>
      <c r="G308" s="187"/>
      <c r="H308" s="188"/>
      <c r="I308" s="188"/>
      <c r="J308" s="188"/>
      <c r="K308" s="188"/>
      <c r="L308" s="188"/>
      <c r="N308" s="189"/>
      <c r="O308" s="403"/>
      <c r="Q308" s="189"/>
      <c r="R308" s="403"/>
      <c r="T308" s="189"/>
      <c r="U308" s="403"/>
      <c r="W308" s="189"/>
      <c r="X308" s="403"/>
      <c r="Z308" s="189"/>
      <c r="AA308" s="403"/>
      <c r="AC308" s="189"/>
      <c r="AD308" s="403"/>
      <c r="AE308" s="186"/>
      <c r="AF308" s="186"/>
    </row>
    <row r="309" spans="1:32" s="185" customFormat="1" x14ac:dyDescent="0.2">
      <c r="A309" s="184"/>
      <c r="C309" s="186"/>
      <c r="D309" s="189"/>
      <c r="G309" s="187"/>
      <c r="H309" s="188"/>
      <c r="I309" s="188"/>
      <c r="J309" s="188"/>
      <c r="K309" s="188"/>
      <c r="L309" s="188"/>
      <c r="N309" s="189"/>
      <c r="O309" s="403"/>
      <c r="Q309" s="189"/>
      <c r="R309" s="403"/>
      <c r="T309" s="189"/>
      <c r="U309" s="403"/>
      <c r="W309" s="189"/>
      <c r="X309" s="403"/>
      <c r="Z309" s="189"/>
      <c r="AA309" s="403"/>
      <c r="AC309" s="189"/>
      <c r="AD309" s="403"/>
      <c r="AE309" s="186"/>
      <c r="AF309" s="186"/>
    </row>
    <row r="310" spans="1:32" s="185" customFormat="1" x14ac:dyDescent="0.2">
      <c r="A310" s="184"/>
      <c r="C310" s="186"/>
      <c r="D310" s="189"/>
      <c r="G310" s="187"/>
      <c r="H310" s="188"/>
      <c r="I310" s="188"/>
      <c r="J310" s="188"/>
      <c r="K310" s="188"/>
      <c r="L310" s="188"/>
      <c r="N310" s="189"/>
      <c r="O310" s="403"/>
      <c r="Q310" s="189"/>
      <c r="R310" s="403"/>
      <c r="T310" s="189"/>
      <c r="U310" s="403"/>
      <c r="W310" s="189"/>
      <c r="X310" s="403"/>
      <c r="Z310" s="189"/>
      <c r="AA310" s="403"/>
      <c r="AC310" s="189"/>
      <c r="AD310" s="403"/>
      <c r="AE310" s="186"/>
      <c r="AF310" s="186"/>
    </row>
    <row r="311" spans="1:32" s="185" customFormat="1" x14ac:dyDescent="0.2">
      <c r="A311" s="184"/>
      <c r="C311" s="186"/>
      <c r="D311" s="189"/>
      <c r="G311" s="187"/>
      <c r="H311" s="188"/>
      <c r="I311" s="188"/>
      <c r="J311" s="188"/>
      <c r="K311" s="188"/>
      <c r="L311" s="188"/>
      <c r="N311" s="189"/>
      <c r="O311" s="403"/>
      <c r="Q311" s="189"/>
      <c r="R311" s="403"/>
      <c r="T311" s="189"/>
      <c r="U311" s="403"/>
      <c r="W311" s="189"/>
      <c r="X311" s="403"/>
      <c r="Z311" s="189"/>
      <c r="AA311" s="403"/>
      <c r="AC311" s="189"/>
      <c r="AD311" s="403"/>
      <c r="AE311" s="186"/>
      <c r="AF311" s="186"/>
    </row>
    <row r="312" spans="1:32" s="185" customFormat="1" x14ac:dyDescent="0.2">
      <c r="A312" s="184"/>
      <c r="C312" s="186"/>
      <c r="D312" s="189"/>
      <c r="G312" s="187"/>
      <c r="H312" s="188"/>
      <c r="I312" s="188"/>
      <c r="J312" s="188"/>
      <c r="K312" s="188"/>
      <c r="L312" s="188"/>
      <c r="N312" s="189"/>
      <c r="O312" s="403"/>
      <c r="Q312" s="189"/>
      <c r="R312" s="403"/>
      <c r="T312" s="189"/>
      <c r="U312" s="403"/>
      <c r="W312" s="189"/>
      <c r="X312" s="403"/>
      <c r="Z312" s="189"/>
      <c r="AA312" s="403"/>
      <c r="AC312" s="189"/>
      <c r="AD312" s="403"/>
      <c r="AE312" s="186"/>
      <c r="AF312" s="186"/>
    </row>
    <row r="313" spans="1:32" s="185" customFormat="1" x14ac:dyDescent="0.2">
      <c r="A313" s="184"/>
      <c r="C313" s="186"/>
      <c r="D313" s="189"/>
      <c r="G313" s="187"/>
      <c r="H313" s="188"/>
      <c r="I313" s="188"/>
      <c r="J313" s="188"/>
      <c r="K313" s="188"/>
      <c r="L313" s="188"/>
      <c r="N313" s="189"/>
      <c r="O313" s="403"/>
      <c r="Q313" s="189"/>
      <c r="R313" s="403"/>
      <c r="T313" s="189"/>
      <c r="U313" s="403"/>
      <c r="W313" s="189"/>
      <c r="X313" s="403"/>
      <c r="Z313" s="189"/>
      <c r="AA313" s="403"/>
      <c r="AC313" s="189"/>
      <c r="AD313" s="403"/>
      <c r="AE313" s="186"/>
      <c r="AF313" s="186"/>
    </row>
    <row r="314" spans="1:32" s="185" customFormat="1" x14ac:dyDescent="0.2">
      <c r="A314" s="184"/>
      <c r="C314" s="186"/>
      <c r="D314" s="189"/>
      <c r="G314" s="187"/>
      <c r="H314" s="188"/>
      <c r="I314" s="188"/>
      <c r="J314" s="188"/>
      <c r="K314" s="188"/>
      <c r="L314" s="188"/>
      <c r="N314" s="189"/>
      <c r="O314" s="403"/>
      <c r="Q314" s="189"/>
      <c r="R314" s="403"/>
      <c r="T314" s="189"/>
      <c r="U314" s="403"/>
      <c r="W314" s="189"/>
      <c r="X314" s="403"/>
      <c r="Z314" s="189"/>
      <c r="AA314" s="403"/>
      <c r="AC314" s="189"/>
      <c r="AD314" s="403"/>
      <c r="AE314" s="186"/>
      <c r="AF314" s="186"/>
    </row>
    <row r="315" spans="1:32" s="185" customFormat="1" x14ac:dyDescent="0.2">
      <c r="A315" s="184"/>
      <c r="C315" s="186"/>
      <c r="D315" s="189"/>
      <c r="G315" s="187"/>
      <c r="H315" s="188"/>
      <c r="I315" s="188"/>
      <c r="J315" s="188"/>
      <c r="K315" s="188"/>
      <c r="L315" s="188"/>
      <c r="N315" s="189"/>
      <c r="O315" s="403"/>
      <c r="Q315" s="189"/>
      <c r="R315" s="403"/>
      <c r="T315" s="189"/>
      <c r="U315" s="403"/>
      <c r="W315" s="189"/>
      <c r="X315" s="403"/>
      <c r="Z315" s="189"/>
      <c r="AA315" s="403"/>
      <c r="AC315" s="189"/>
      <c r="AD315" s="403"/>
      <c r="AE315" s="186"/>
      <c r="AF315" s="186"/>
    </row>
    <row r="316" spans="1:32" s="185" customFormat="1" x14ac:dyDescent="0.2">
      <c r="A316" s="184"/>
      <c r="C316" s="186"/>
      <c r="D316" s="189"/>
      <c r="G316" s="187"/>
      <c r="H316" s="188"/>
      <c r="I316" s="188"/>
      <c r="J316" s="188"/>
      <c r="K316" s="188"/>
      <c r="L316" s="188"/>
      <c r="N316" s="189"/>
      <c r="O316" s="403"/>
      <c r="Q316" s="189"/>
      <c r="R316" s="403"/>
      <c r="T316" s="189"/>
      <c r="U316" s="403"/>
      <c r="W316" s="189"/>
      <c r="X316" s="403"/>
      <c r="Z316" s="189"/>
      <c r="AA316" s="403"/>
      <c r="AC316" s="189"/>
      <c r="AD316" s="403"/>
      <c r="AE316" s="186"/>
      <c r="AF316" s="186"/>
    </row>
    <row r="317" spans="1:32" s="185" customFormat="1" x14ac:dyDescent="0.2">
      <c r="A317" s="184"/>
      <c r="C317" s="186"/>
      <c r="D317" s="189"/>
      <c r="G317" s="187"/>
      <c r="H317" s="188"/>
      <c r="I317" s="188"/>
      <c r="J317" s="188"/>
      <c r="K317" s="188"/>
      <c r="L317" s="188"/>
      <c r="N317" s="189"/>
      <c r="O317" s="403"/>
      <c r="Q317" s="189"/>
      <c r="R317" s="403"/>
      <c r="T317" s="189"/>
      <c r="U317" s="403"/>
      <c r="W317" s="189"/>
      <c r="X317" s="403"/>
      <c r="Z317" s="189"/>
      <c r="AA317" s="403"/>
      <c r="AC317" s="189"/>
      <c r="AD317" s="403"/>
      <c r="AE317" s="186"/>
      <c r="AF317" s="186"/>
    </row>
    <row r="318" spans="1:32" s="185" customFormat="1" x14ac:dyDescent="0.2">
      <c r="A318" s="184"/>
      <c r="C318" s="186"/>
      <c r="D318" s="189"/>
      <c r="G318" s="187"/>
      <c r="H318" s="188"/>
      <c r="I318" s="188"/>
      <c r="J318" s="188"/>
      <c r="K318" s="188"/>
      <c r="L318" s="188"/>
      <c r="N318" s="189"/>
      <c r="O318" s="403"/>
      <c r="Q318" s="189"/>
      <c r="R318" s="403"/>
      <c r="T318" s="189"/>
      <c r="U318" s="403"/>
      <c r="W318" s="189"/>
      <c r="X318" s="403"/>
      <c r="Z318" s="189"/>
      <c r="AA318" s="403"/>
      <c r="AC318" s="189"/>
      <c r="AD318" s="403"/>
      <c r="AE318" s="186"/>
      <c r="AF318" s="186"/>
    </row>
    <row r="319" spans="1:32" s="185" customFormat="1" x14ac:dyDescent="0.2">
      <c r="A319" s="184"/>
      <c r="C319" s="186"/>
      <c r="D319" s="189"/>
      <c r="G319" s="187"/>
      <c r="H319" s="188"/>
      <c r="I319" s="188"/>
      <c r="J319" s="188"/>
      <c r="K319" s="188"/>
      <c r="L319" s="188"/>
      <c r="N319" s="189"/>
      <c r="O319" s="403"/>
      <c r="Q319" s="189"/>
      <c r="R319" s="403"/>
      <c r="T319" s="189"/>
      <c r="U319" s="403"/>
      <c r="W319" s="189"/>
      <c r="X319" s="403"/>
      <c r="Z319" s="189"/>
      <c r="AA319" s="403"/>
      <c r="AC319" s="189"/>
      <c r="AD319" s="403"/>
      <c r="AE319" s="186"/>
      <c r="AF319" s="186"/>
    </row>
    <row r="320" spans="1:32" s="185" customFormat="1" x14ac:dyDescent="0.2">
      <c r="A320" s="184"/>
      <c r="C320" s="186"/>
      <c r="D320" s="189"/>
      <c r="G320" s="187"/>
      <c r="H320" s="188"/>
      <c r="I320" s="188"/>
      <c r="J320" s="188"/>
      <c r="K320" s="188"/>
      <c r="L320" s="188"/>
      <c r="N320" s="189"/>
      <c r="O320" s="403"/>
      <c r="Q320" s="189"/>
      <c r="R320" s="403"/>
      <c r="T320" s="189"/>
      <c r="U320" s="403"/>
      <c r="W320" s="189"/>
      <c r="X320" s="403"/>
      <c r="Z320" s="189"/>
      <c r="AA320" s="403"/>
      <c r="AC320" s="189"/>
      <c r="AD320" s="403"/>
      <c r="AE320" s="186"/>
      <c r="AF320" s="186"/>
    </row>
    <row r="321" spans="1:32" s="185" customFormat="1" x14ac:dyDescent="0.2">
      <c r="A321" s="184"/>
      <c r="C321" s="186"/>
      <c r="D321" s="189"/>
      <c r="G321" s="187"/>
      <c r="H321" s="188"/>
      <c r="I321" s="188"/>
      <c r="J321" s="188"/>
      <c r="K321" s="188"/>
      <c r="L321" s="188"/>
      <c r="N321" s="189"/>
      <c r="O321" s="403"/>
      <c r="Q321" s="189"/>
      <c r="R321" s="403"/>
      <c r="T321" s="189"/>
      <c r="U321" s="403"/>
      <c r="W321" s="189"/>
      <c r="X321" s="403"/>
      <c r="Z321" s="189"/>
      <c r="AA321" s="403"/>
      <c r="AC321" s="189"/>
      <c r="AD321" s="403"/>
      <c r="AE321" s="186"/>
      <c r="AF321" s="186"/>
    </row>
    <row r="322" spans="1:32" s="185" customFormat="1" x14ac:dyDescent="0.2">
      <c r="A322" s="184"/>
      <c r="C322" s="186"/>
      <c r="D322" s="189"/>
      <c r="G322" s="187"/>
      <c r="H322" s="188"/>
      <c r="I322" s="188"/>
      <c r="J322" s="188"/>
      <c r="K322" s="188"/>
      <c r="L322" s="188"/>
      <c r="N322" s="189"/>
      <c r="O322" s="403"/>
      <c r="Q322" s="189"/>
      <c r="R322" s="403"/>
      <c r="T322" s="189"/>
      <c r="U322" s="403"/>
      <c r="W322" s="189"/>
      <c r="X322" s="403"/>
      <c r="Z322" s="189"/>
      <c r="AA322" s="403"/>
      <c r="AC322" s="189"/>
      <c r="AD322" s="403"/>
      <c r="AE322" s="186"/>
      <c r="AF322" s="186"/>
    </row>
    <row r="323" spans="1:32" s="185" customFormat="1" x14ac:dyDescent="0.2">
      <c r="A323" s="184"/>
      <c r="C323" s="186"/>
      <c r="D323" s="189"/>
      <c r="G323" s="187"/>
      <c r="H323" s="188"/>
      <c r="I323" s="188"/>
      <c r="J323" s="188"/>
      <c r="K323" s="188"/>
      <c r="L323" s="188"/>
      <c r="N323" s="189"/>
      <c r="O323" s="403"/>
      <c r="Q323" s="189"/>
      <c r="R323" s="403"/>
      <c r="T323" s="189"/>
      <c r="U323" s="403"/>
      <c r="W323" s="189"/>
      <c r="X323" s="403"/>
      <c r="Z323" s="189"/>
      <c r="AA323" s="403"/>
      <c r="AC323" s="189"/>
      <c r="AD323" s="403"/>
      <c r="AE323" s="186"/>
      <c r="AF323" s="186"/>
    </row>
    <row r="324" spans="1:32" s="185" customFormat="1" x14ac:dyDescent="0.2">
      <c r="A324" s="184"/>
      <c r="C324" s="186"/>
      <c r="D324" s="189"/>
      <c r="G324" s="187"/>
      <c r="H324" s="188"/>
      <c r="I324" s="188"/>
      <c r="J324" s="188"/>
      <c r="K324" s="188"/>
      <c r="L324" s="188"/>
      <c r="N324" s="189"/>
      <c r="O324" s="403"/>
      <c r="Q324" s="189"/>
      <c r="R324" s="403"/>
      <c r="T324" s="189"/>
      <c r="U324" s="403"/>
      <c r="W324" s="189"/>
      <c r="X324" s="403"/>
      <c r="Z324" s="189"/>
      <c r="AA324" s="403"/>
      <c r="AC324" s="189"/>
      <c r="AD324" s="403"/>
      <c r="AE324" s="186"/>
      <c r="AF324" s="186"/>
    </row>
    <row r="325" spans="1:32" s="185" customFormat="1" x14ac:dyDescent="0.2">
      <c r="A325" s="184"/>
      <c r="C325" s="186"/>
      <c r="D325" s="189"/>
      <c r="G325" s="187"/>
      <c r="H325" s="188"/>
      <c r="I325" s="188"/>
      <c r="J325" s="188"/>
      <c r="K325" s="188"/>
      <c r="L325" s="188"/>
      <c r="N325" s="189"/>
      <c r="O325" s="403"/>
      <c r="Q325" s="189"/>
      <c r="R325" s="403"/>
      <c r="T325" s="189"/>
      <c r="U325" s="403"/>
      <c r="W325" s="189"/>
      <c r="X325" s="403"/>
      <c r="Z325" s="189"/>
      <c r="AA325" s="403"/>
      <c r="AC325" s="189"/>
      <c r="AD325" s="403"/>
      <c r="AE325" s="186"/>
      <c r="AF325" s="186"/>
    </row>
    <row r="326" spans="1:32" s="185" customFormat="1" x14ac:dyDescent="0.2">
      <c r="A326" s="184"/>
      <c r="C326" s="186"/>
      <c r="D326" s="189"/>
      <c r="G326" s="187"/>
      <c r="H326" s="188"/>
      <c r="I326" s="188"/>
      <c r="J326" s="188"/>
      <c r="K326" s="188"/>
      <c r="L326" s="188"/>
      <c r="N326" s="189"/>
      <c r="O326" s="403"/>
      <c r="Q326" s="189"/>
      <c r="R326" s="403"/>
      <c r="T326" s="189"/>
      <c r="U326" s="403"/>
      <c r="W326" s="189"/>
      <c r="X326" s="403"/>
      <c r="Z326" s="189"/>
      <c r="AA326" s="403"/>
      <c r="AC326" s="189"/>
      <c r="AD326" s="403"/>
      <c r="AE326" s="186"/>
      <c r="AF326" s="186"/>
    </row>
    <row r="327" spans="1:32" s="185" customFormat="1" x14ac:dyDescent="0.2">
      <c r="A327" s="184"/>
      <c r="C327" s="186"/>
      <c r="D327" s="189"/>
      <c r="G327" s="187"/>
      <c r="H327" s="188"/>
      <c r="I327" s="188"/>
      <c r="J327" s="188"/>
      <c r="K327" s="188"/>
      <c r="L327" s="188"/>
      <c r="N327" s="189"/>
      <c r="O327" s="403"/>
      <c r="Q327" s="189"/>
      <c r="R327" s="403"/>
      <c r="T327" s="189"/>
      <c r="U327" s="403"/>
      <c r="W327" s="189"/>
      <c r="X327" s="403"/>
      <c r="Z327" s="189"/>
      <c r="AA327" s="403"/>
      <c r="AC327" s="189"/>
      <c r="AD327" s="403"/>
      <c r="AE327" s="186"/>
      <c r="AF327" s="186"/>
    </row>
    <row r="328" spans="1:32" s="185" customFormat="1" x14ac:dyDescent="0.2">
      <c r="A328" s="184"/>
      <c r="C328" s="186"/>
      <c r="D328" s="189"/>
      <c r="G328" s="187"/>
      <c r="H328" s="188"/>
      <c r="I328" s="188"/>
      <c r="J328" s="188"/>
      <c r="K328" s="188"/>
      <c r="L328" s="188"/>
      <c r="N328" s="189"/>
      <c r="O328" s="403"/>
      <c r="Q328" s="189"/>
      <c r="R328" s="403"/>
      <c r="T328" s="189"/>
      <c r="U328" s="403"/>
      <c r="W328" s="189"/>
      <c r="X328" s="403"/>
      <c r="Z328" s="189"/>
      <c r="AA328" s="403"/>
      <c r="AC328" s="189"/>
      <c r="AD328" s="403"/>
      <c r="AE328" s="186"/>
      <c r="AF328" s="186"/>
    </row>
    <row r="329" spans="1:32" s="185" customFormat="1" x14ac:dyDescent="0.2">
      <c r="A329" s="184"/>
      <c r="C329" s="186"/>
      <c r="D329" s="189"/>
      <c r="G329" s="187"/>
      <c r="H329" s="188"/>
      <c r="I329" s="188"/>
      <c r="J329" s="188"/>
      <c r="K329" s="188"/>
      <c r="L329" s="188"/>
      <c r="N329" s="189"/>
      <c r="O329" s="403"/>
      <c r="Q329" s="189"/>
      <c r="R329" s="403"/>
      <c r="T329" s="189"/>
      <c r="U329" s="403"/>
      <c r="W329" s="189"/>
      <c r="X329" s="403"/>
      <c r="Z329" s="189"/>
      <c r="AA329" s="403"/>
      <c r="AC329" s="189"/>
      <c r="AD329" s="403"/>
      <c r="AE329" s="186"/>
      <c r="AF329" s="186"/>
    </row>
  </sheetData>
  <sheetProtection password="DBAD" sheet="1" objects="1" scenarios="1" formatCells="0" insertRows="0" autoFilter="0"/>
  <mergeCells count="2">
    <mergeCell ref="C8:G8"/>
    <mergeCell ref="D15:F15"/>
  </mergeCells>
  <dataValidations xWindow="781" yWindow="661" count="3">
    <dataValidation allowBlank="1" showInputMessage="1" showErrorMessage="1" promptTitle="Minimum FTE Recommended" prompt="Pre-populated FTE is recommended minimum staffing level" sqref="Q37:Q38 AC37:AC38 Z37:Z38 W37:W38 T37:T38"/>
    <dataValidation type="decimal" operator="greaterThanOrEqual" allowBlank="1" showInputMessage="1" showErrorMessage="1" promptTitle="Minimum FTE Required" prompt="Pre-populated FTE is required minimum staffing level" sqref="Q32 Z32 T32 W32 AC32">
      <formula1>Q12</formula1>
    </dataValidation>
    <dataValidation allowBlank="1" showInputMessage="1" showErrorMessage="1" promptTitle="Minimum FTE Recommended" prompt="Pre-populated FTE is recommended minimum staffing level_x000a__x000a_NOTE:  In most cases staffing can not be less that 1.00._x000a_" sqref="Q30 T30 W30 Z30 AC30"/>
  </dataValidations>
  <pageMargins left="0.7" right="0.7" top="0.75" bottom="0.75" header="0.3" footer="0.3"/>
  <pageSetup scale="47" orientation="landscape" r:id="rId1"/>
  <headerFooter>
    <oddFooter>&amp;C&amp;22DRAFT - DO NOT DISTRIBUTE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86"/>
  <sheetViews>
    <sheetView showGridLines="0" topLeftCell="A4" zoomScale="80" zoomScaleNormal="80" workbookViewId="0">
      <selection activeCell="E31" sqref="E31"/>
    </sheetView>
  </sheetViews>
  <sheetFormatPr defaultRowHeight="12.75" outlineLevelRow="1" x14ac:dyDescent="0.2"/>
  <cols>
    <col min="1" max="2" width="37" style="274" customWidth="1"/>
    <col min="3" max="3" width="1.7109375" style="275" customWidth="1"/>
    <col min="4" max="4" width="19.140625" style="274" customWidth="1"/>
    <col min="5" max="9" width="19.140625" style="275" customWidth="1"/>
    <col min="10" max="16384" width="9.140625" style="274"/>
  </cols>
  <sheetData>
    <row r="1" spans="1:9" s="186" customFormat="1" x14ac:dyDescent="0.2">
      <c r="A1" s="184"/>
      <c r="B1" s="185"/>
      <c r="D1" s="185"/>
      <c r="E1" s="185"/>
      <c r="F1" s="185"/>
      <c r="G1" s="187"/>
      <c r="H1" s="188"/>
      <c r="I1" s="188"/>
    </row>
    <row r="2" spans="1:9" s="1" customFormat="1" ht="21" x14ac:dyDescent="0.35">
      <c r="C2" s="537" t="s">
        <v>984</v>
      </c>
      <c r="F2" s="525" t="s">
        <v>973</v>
      </c>
      <c r="G2" s="443"/>
      <c r="H2" s="443"/>
    </row>
    <row r="3" spans="1:9" s="1" customFormat="1" ht="15" x14ac:dyDescent="0.25">
      <c r="F3" s="526" t="s">
        <v>974</v>
      </c>
      <c r="G3" s="13"/>
      <c r="H3" s="13"/>
    </row>
    <row r="4" spans="1:9" s="1" customFormat="1" x14ac:dyDescent="0.2">
      <c r="F4" s="527" t="s">
        <v>975</v>
      </c>
      <c r="G4" s="412"/>
      <c r="H4" s="445"/>
    </row>
    <row r="5" spans="1:9" s="166" customFormat="1" x14ac:dyDescent="0.2">
      <c r="A5" s="412"/>
      <c r="C5" s="1"/>
      <c r="D5" s="1"/>
      <c r="E5" s="1"/>
      <c r="F5" s="528" t="s">
        <v>977</v>
      </c>
      <c r="G5" s="444"/>
      <c r="H5" s="444"/>
      <c r="I5" s="444"/>
    </row>
    <row r="6" spans="1:9" s="167" customFormat="1" ht="18.75" x14ac:dyDescent="0.3">
      <c r="A6" s="414" t="str">
        <f>'Start Here - Data Entry '!D3&amp;" - NON-SALARY BUDGET"</f>
        <v>Trevista ECE-8 at Horace Mann - NON-SALARY BUDGET</v>
      </c>
      <c r="B6" s="512"/>
      <c r="C6" s="512"/>
      <c r="D6" s="513"/>
      <c r="E6" s="513"/>
      <c r="F6" s="529" t="s">
        <v>978</v>
      </c>
      <c r="G6" s="510"/>
      <c r="H6" s="510"/>
      <c r="I6" s="415"/>
    </row>
    <row r="7" spans="1:9" ht="13.5" thickBot="1" x14ac:dyDescent="0.25">
      <c r="D7" s="272"/>
      <c r="E7" s="271"/>
      <c r="F7" s="271"/>
      <c r="G7" s="273"/>
      <c r="H7" s="273"/>
      <c r="I7" s="273"/>
    </row>
    <row r="8" spans="1:9" s="280" customFormat="1" ht="55.5" customHeight="1" thickBot="1" x14ac:dyDescent="0.25">
      <c r="A8" s="276" t="s">
        <v>287</v>
      </c>
      <c r="B8" s="277"/>
      <c r="C8" s="278"/>
      <c r="D8" s="279" t="s">
        <v>163</v>
      </c>
      <c r="E8" s="279" t="s">
        <v>164</v>
      </c>
      <c r="F8" s="279" t="s">
        <v>164</v>
      </c>
      <c r="G8" s="279" t="s">
        <v>166</v>
      </c>
      <c r="H8" s="279" t="s">
        <v>167</v>
      </c>
      <c r="I8" s="277" t="s">
        <v>168</v>
      </c>
    </row>
    <row r="9" spans="1:9" ht="12.75" customHeight="1" x14ac:dyDescent="0.2">
      <c r="A9" s="281" t="s">
        <v>288</v>
      </c>
      <c r="B9" s="282"/>
      <c r="C9" s="283"/>
      <c r="D9" s="284"/>
      <c r="E9" s="285">
        <v>99252</v>
      </c>
      <c r="F9" s="285">
        <v>100000</v>
      </c>
      <c r="G9" s="285">
        <v>100000</v>
      </c>
      <c r="H9" s="285">
        <v>100000</v>
      </c>
      <c r="I9" s="285">
        <v>100000</v>
      </c>
    </row>
    <row r="10" spans="1:9" x14ac:dyDescent="0.2">
      <c r="A10" s="287" t="s">
        <v>289</v>
      </c>
      <c r="B10" s="288"/>
      <c r="C10" s="283"/>
      <c r="D10" s="289"/>
      <c r="E10" s="289"/>
      <c r="F10" s="289"/>
      <c r="G10" s="289"/>
      <c r="H10" s="289"/>
      <c r="I10" s="290"/>
    </row>
    <row r="11" spans="1:9" x14ac:dyDescent="0.2">
      <c r="A11" s="287" t="s">
        <v>290</v>
      </c>
      <c r="B11" s="288"/>
      <c r="C11" s="283"/>
      <c r="D11" s="289"/>
      <c r="E11" s="289">
        <v>16000</v>
      </c>
      <c r="F11" s="289">
        <v>16000</v>
      </c>
      <c r="G11" s="289">
        <v>17000</v>
      </c>
      <c r="H11" s="289">
        <v>17000</v>
      </c>
      <c r="I11" s="289">
        <v>17000</v>
      </c>
    </row>
    <row r="12" spans="1:9" x14ac:dyDescent="0.2">
      <c r="A12" s="287" t="s">
        <v>291</v>
      </c>
      <c r="B12" s="288"/>
      <c r="C12" s="283"/>
      <c r="D12" s="289"/>
      <c r="E12" s="289">
        <v>3000</v>
      </c>
      <c r="F12" s="289">
        <v>3500</v>
      </c>
      <c r="G12" s="289">
        <v>3500</v>
      </c>
      <c r="H12" s="289">
        <v>3500</v>
      </c>
      <c r="I12" s="289">
        <v>3500</v>
      </c>
    </row>
    <row r="13" spans="1:9" x14ac:dyDescent="0.2">
      <c r="A13" s="287" t="s">
        <v>292</v>
      </c>
      <c r="B13" s="288"/>
      <c r="C13" s="283"/>
      <c r="D13" s="289"/>
      <c r="E13" s="289">
        <v>55221</v>
      </c>
      <c r="F13" s="289">
        <v>75000</v>
      </c>
      <c r="G13" s="289">
        <v>5500</v>
      </c>
      <c r="H13" s="289">
        <v>5873</v>
      </c>
      <c r="I13" s="289">
        <v>7000</v>
      </c>
    </row>
    <row r="14" spans="1:9" x14ac:dyDescent="0.2">
      <c r="A14" s="287" t="s">
        <v>293</v>
      </c>
      <c r="B14" s="288"/>
      <c r="C14" s="283"/>
      <c r="D14" s="289"/>
      <c r="E14" s="289">
        <v>51816</v>
      </c>
      <c r="F14" s="289">
        <v>52000</v>
      </c>
      <c r="G14" s="289">
        <v>13000</v>
      </c>
      <c r="H14" s="289">
        <v>13500</v>
      </c>
      <c r="I14" s="290">
        <v>14000</v>
      </c>
    </row>
    <row r="15" spans="1:9" x14ac:dyDescent="0.2">
      <c r="A15" s="287" t="s">
        <v>294</v>
      </c>
      <c r="B15" s="288"/>
      <c r="C15" s="283"/>
      <c r="D15" s="289"/>
      <c r="E15" s="289">
        <v>10000</v>
      </c>
      <c r="F15" s="289">
        <v>10000</v>
      </c>
      <c r="G15" s="289"/>
      <c r="H15" s="289"/>
      <c r="I15" s="290"/>
    </row>
    <row r="16" spans="1:9" x14ac:dyDescent="0.2">
      <c r="A16" s="287" t="s">
        <v>295</v>
      </c>
      <c r="B16" s="288"/>
      <c r="C16" s="283"/>
      <c r="D16" s="289"/>
      <c r="E16" s="289">
        <v>1000</v>
      </c>
      <c r="F16" s="289">
        <v>1000</v>
      </c>
      <c r="G16" s="289">
        <v>1000</v>
      </c>
      <c r="H16" s="289">
        <v>1000</v>
      </c>
      <c r="I16" s="289">
        <v>1000</v>
      </c>
    </row>
    <row r="17" spans="1:9" x14ac:dyDescent="0.2">
      <c r="A17" s="287" t="s">
        <v>296</v>
      </c>
      <c r="B17" s="288"/>
      <c r="C17" s="283"/>
      <c r="D17" s="289"/>
      <c r="E17" s="289">
        <v>15000</v>
      </c>
      <c r="F17" s="289">
        <v>18000</v>
      </c>
      <c r="G17" s="289"/>
      <c r="H17" s="289">
        <v>6000</v>
      </c>
      <c r="I17" s="290">
        <v>10000</v>
      </c>
    </row>
    <row r="18" spans="1:9" x14ac:dyDescent="0.2">
      <c r="A18" s="291" t="s">
        <v>297</v>
      </c>
      <c r="B18" s="292"/>
      <c r="C18" s="283"/>
      <c r="D18" s="289"/>
      <c r="E18" s="289"/>
      <c r="F18" s="289"/>
      <c r="G18" s="289"/>
      <c r="H18" s="289"/>
      <c r="I18" s="290"/>
    </row>
    <row r="19" spans="1:9" x14ac:dyDescent="0.2">
      <c r="A19" s="293" t="s">
        <v>298</v>
      </c>
      <c r="B19" s="292"/>
      <c r="C19" s="283"/>
      <c r="D19" s="294"/>
      <c r="E19" s="289">
        <v>12107</v>
      </c>
      <c r="F19" s="289">
        <v>50000</v>
      </c>
      <c r="G19" s="289">
        <v>16000</v>
      </c>
      <c r="H19" s="289">
        <v>20000</v>
      </c>
      <c r="I19" s="290">
        <v>25000</v>
      </c>
    </row>
    <row r="20" spans="1:9" x14ac:dyDescent="0.2">
      <c r="A20" s="287" t="s">
        <v>299</v>
      </c>
      <c r="B20" s="288"/>
      <c r="C20" s="283"/>
      <c r="D20" s="289"/>
      <c r="E20" s="289">
        <v>15000</v>
      </c>
      <c r="F20" s="289">
        <v>45000</v>
      </c>
      <c r="G20" s="289"/>
      <c r="H20" s="289"/>
      <c r="I20" s="290">
        <v>15000</v>
      </c>
    </row>
    <row r="21" spans="1:9" x14ac:dyDescent="0.2">
      <c r="A21" s="287" t="s">
        <v>300</v>
      </c>
      <c r="B21" s="288"/>
      <c r="C21" s="283"/>
      <c r="D21" s="289"/>
      <c r="E21" s="289"/>
      <c r="F21" s="289"/>
      <c r="G21" s="289"/>
      <c r="H21" s="289"/>
      <c r="I21" s="290"/>
    </row>
    <row r="22" spans="1:9" x14ac:dyDescent="0.2">
      <c r="A22" s="287" t="s">
        <v>301</v>
      </c>
      <c r="B22" s="288"/>
      <c r="C22" s="283"/>
      <c r="D22" s="289"/>
      <c r="E22" s="289">
        <v>31252</v>
      </c>
      <c r="F22" s="289">
        <v>31252</v>
      </c>
      <c r="G22" s="289">
        <v>35000</v>
      </c>
      <c r="H22" s="289">
        <v>35000</v>
      </c>
      <c r="I22" s="289">
        <v>35000</v>
      </c>
    </row>
    <row r="23" spans="1:9" x14ac:dyDescent="0.2">
      <c r="A23" s="291" t="s">
        <v>302</v>
      </c>
      <c r="B23" s="292"/>
      <c r="C23" s="283"/>
      <c r="D23" s="289"/>
      <c r="E23" s="289"/>
      <c r="F23" s="289"/>
      <c r="G23" s="289"/>
      <c r="H23" s="289"/>
      <c r="I23" s="290"/>
    </row>
    <row r="24" spans="1:9" x14ac:dyDescent="0.2">
      <c r="A24" s="293" t="s">
        <v>303</v>
      </c>
      <c r="B24" s="292"/>
      <c r="C24" s="283"/>
      <c r="D24" s="294"/>
      <c r="E24" s="289">
        <v>129500</v>
      </c>
      <c r="F24" s="289">
        <v>129500</v>
      </c>
      <c r="G24" s="289">
        <v>129500</v>
      </c>
      <c r="H24" s="289">
        <v>129500</v>
      </c>
      <c r="I24" s="289">
        <v>129500</v>
      </c>
    </row>
    <row r="25" spans="1:9" x14ac:dyDescent="0.2">
      <c r="A25" s="287" t="s">
        <v>299</v>
      </c>
      <c r="B25" s="288"/>
      <c r="C25" s="283"/>
      <c r="D25" s="289"/>
      <c r="E25" s="289">
        <v>494</v>
      </c>
      <c r="F25" s="289">
        <v>1161</v>
      </c>
      <c r="G25" s="289">
        <v>2000</v>
      </c>
      <c r="H25" s="289">
        <v>2000</v>
      </c>
      <c r="I25" s="289">
        <v>2000</v>
      </c>
    </row>
    <row r="26" spans="1:9" ht="13.5" thickBot="1" x14ac:dyDescent="0.25">
      <c r="A26" s="293" t="s">
        <v>304</v>
      </c>
      <c r="B26" s="292"/>
      <c r="C26" s="283"/>
      <c r="D26" s="295"/>
      <c r="E26" s="296">
        <v>9179</v>
      </c>
      <c r="F26" s="296">
        <v>10000</v>
      </c>
      <c r="G26" s="296">
        <v>10000</v>
      </c>
      <c r="H26" s="296">
        <v>10000</v>
      </c>
      <c r="I26" s="296">
        <v>10000</v>
      </c>
    </row>
    <row r="27" spans="1:9" ht="13.5" thickBot="1" x14ac:dyDescent="0.25">
      <c r="A27" s="298" t="s">
        <v>305</v>
      </c>
      <c r="B27" s="299"/>
      <c r="C27" s="283"/>
      <c r="D27" s="300">
        <f>SUM(D9:D26)</f>
        <v>0</v>
      </c>
      <c r="E27" s="300">
        <f t="shared" ref="E27:I27" si="0">SUM(E9:E26)</f>
        <v>448821</v>
      </c>
      <c r="F27" s="300">
        <f t="shared" si="0"/>
        <v>542413</v>
      </c>
      <c r="G27" s="300">
        <f t="shared" si="0"/>
        <v>332500</v>
      </c>
      <c r="H27" s="300">
        <f t="shared" si="0"/>
        <v>343373</v>
      </c>
      <c r="I27" s="301">
        <f t="shared" si="0"/>
        <v>369000</v>
      </c>
    </row>
    <row r="28" spans="1:9" ht="13.5" outlineLevel="1" thickBot="1" x14ac:dyDescent="0.25">
      <c r="A28" s="302"/>
      <c r="B28" s="302"/>
      <c r="C28" s="303"/>
      <c r="D28" s="304"/>
      <c r="E28" s="305"/>
      <c r="F28" s="305"/>
      <c r="G28" s="305"/>
      <c r="H28" s="305"/>
      <c r="I28" s="305"/>
    </row>
    <row r="29" spans="1:9" outlineLevel="1" x14ac:dyDescent="0.2">
      <c r="A29" s="306" t="s">
        <v>1022</v>
      </c>
      <c r="B29" s="307"/>
      <c r="C29" s="283"/>
      <c r="D29" s="285"/>
      <c r="E29" s="285">
        <v>100000</v>
      </c>
      <c r="F29" s="285">
        <v>100000</v>
      </c>
      <c r="G29" s="285">
        <v>100000</v>
      </c>
      <c r="H29" s="285">
        <v>100000</v>
      </c>
      <c r="I29" s="286">
        <v>100000</v>
      </c>
    </row>
    <row r="30" spans="1:9" outlineLevel="1" x14ac:dyDescent="0.2">
      <c r="A30" s="308" t="s">
        <v>1023</v>
      </c>
      <c r="B30" s="309"/>
      <c r="C30" s="283"/>
      <c r="D30" s="289"/>
      <c r="E30" s="289">
        <v>47062</v>
      </c>
      <c r="F30" s="289">
        <v>120000</v>
      </c>
      <c r="G30" s="289">
        <v>29265</v>
      </c>
      <c r="H30" s="289">
        <v>35000</v>
      </c>
      <c r="I30" s="290">
        <v>45210</v>
      </c>
    </row>
    <row r="31" spans="1:9" outlineLevel="1" x14ac:dyDescent="0.2">
      <c r="A31" s="308" t="s">
        <v>1025</v>
      </c>
      <c r="B31" s="309"/>
      <c r="C31" s="283"/>
      <c r="D31" s="289"/>
      <c r="E31" s="289">
        <v>14624.200000000186</v>
      </c>
      <c r="F31" s="289">
        <v>14624.199999999721</v>
      </c>
      <c r="G31" s="289">
        <v>14623.520000000019</v>
      </c>
      <c r="H31" s="289">
        <v>14624.080000000075</v>
      </c>
      <c r="I31" s="290">
        <v>14623.799999999814</v>
      </c>
    </row>
    <row r="32" spans="1:9" outlineLevel="1" x14ac:dyDescent="0.2">
      <c r="A32" s="308"/>
      <c r="B32" s="309"/>
      <c r="C32" s="283"/>
      <c r="D32" s="289"/>
      <c r="E32" s="289"/>
      <c r="F32" s="289"/>
      <c r="G32" s="289"/>
      <c r="H32" s="289"/>
      <c r="I32" s="290"/>
    </row>
    <row r="33" spans="1:9" outlineLevel="1" x14ac:dyDescent="0.2">
      <c r="A33" s="308"/>
      <c r="B33" s="309"/>
      <c r="C33" s="283"/>
      <c r="D33" s="289"/>
      <c r="E33" s="289"/>
      <c r="F33" s="289"/>
      <c r="G33" s="289"/>
      <c r="H33" s="289"/>
      <c r="I33" s="290"/>
    </row>
    <row r="34" spans="1:9" outlineLevel="1" x14ac:dyDescent="0.2">
      <c r="A34" s="308"/>
      <c r="B34" s="309"/>
      <c r="C34" s="283"/>
      <c r="D34" s="289"/>
      <c r="E34" s="289"/>
      <c r="F34" s="289"/>
      <c r="G34" s="289"/>
      <c r="H34" s="289"/>
      <c r="I34" s="290"/>
    </row>
    <row r="35" spans="1:9" outlineLevel="1" x14ac:dyDescent="0.2">
      <c r="A35" s="308"/>
      <c r="B35" s="309"/>
      <c r="C35" s="283"/>
      <c r="D35" s="289"/>
      <c r="E35" s="289"/>
      <c r="F35" s="289"/>
      <c r="G35" s="289"/>
      <c r="H35" s="289"/>
      <c r="I35" s="290"/>
    </row>
    <row r="36" spans="1:9" outlineLevel="1" x14ac:dyDescent="0.2">
      <c r="A36" s="308"/>
      <c r="B36" s="309"/>
      <c r="C36" s="283"/>
      <c r="D36" s="289"/>
      <c r="E36" s="289"/>
      <c r="F36" s="289"/>
      <c r="G36" s="289"/>
      <c r="H36" s="289"/>
      <c r="I36" s="290"/>
    </row>
    <row r="37" spans="1:9" outlineLevel="1" x14ac:dyDescent="0.2">
      <c r="A37" s="308"/>
      <c r="B37" s="309"/>
      <c r="C37" s="283"/>
      <c r="D37" s="289"/>
      <c r="E37" s="289"/>
      <c r="F37" s="289"/>
      <c r="G37" s="289"/>
      <c r="H37" s="289"/>
      <c r="I37" s="290"/>
    </row>
    <row r="38" spans="1:9" outlineLevel="1" x14ac:dyDescent="0.2">
      <c r="A38" s="308"/>
      <c r="B38" s="309"/>
      <c r="C38" s="283"/>
      <c r="D38" s="289"/>
      <c r="E38" s="289"/>
      <c r="F38" s="289"/>
      <c r="G38" s="289"/>
      <c r="H38" s="289"/>
      <c r="I38" s="290"/>
    </row>
    <row r="39" spans="1:9" outlineLevel="1" x14ac:dyDescent="0.2">
      <c r="A39" s="308"/>
      <c r="B39" s="309"/>
      <c r="C39" s="283"/>
      <c r="D39" s="289"/>
      <c r="E39" s="289"/>
      <c r="F39" s="289"/>
      <c r="G39" s="289"/>
      <c r="H39" s="289"/>
      <c r="I39" s="290"/>
    </row>
    <row r="40" spans="1:9" outlineLevel="1" x14ac:dyDescent="0.2">
      <c r="A40" s="308"/>
      <c r="B40" s="309"/>
      <c r="C40" s="283"/>
      <c r="D40" s="289"/>
      <c r="E40" s="289"/>
      <c r="F40" s="289"/>
      <c r="G40" s="289"/>
      <c r="H40" s="289"/>
      <c r="I40" s="290"/>
    </row>
    <row r="41" spans="1:9" outlineLevel="1" x14ac:dyDescent="0.2">
      <c r="A41" s="308"/>
      <c r="B41" s="309"/>
      <c r="C41" s="283"/>
      <c r="D41" s="289"/>
      <c r="E41" s="289"/>
      <c r="F41" s="289"/>
      <c r="G41" s="289"/>
      <c r="H41" s="289"/>
      <c r="I41" s="290"/>
    </row>
    <row r="42" spans="1:9" outlineLevel="1" x14ac:dyDescent="0.2">
      <c r="A42" s="308"/>
      <c r="B42" s="309"/>
      <c r="C42" s="283"/>
      <c r="D42" s="289"/>
      <c r="E42" s="289"/>
      <c r="F42" s="289"/>
      <c r="G42" s="289"/>
      <c r="H42" s="289"/>
      <c r="I42" s="290"/>
    </row>
    <row r="43" spans="1:9" ht="13.5" outlineLevel="1" thickBot="1" x14ac:dyDescent="0.25">
      <c r="A43" s="310"/>
      <c r="B43" s="311"/>
      <c r="C43" s="283"/>
      <c r="D43" s="296"/>
      <c r="E43" s="296"/>
      <c r="F43" s="296"/>
      <c r="G43" s="296"/>
      <c r="H43" s="296"/>
      <c r="I43" s="297"/>
    </row>
    <row r="44" spans="1:9" ht="13.5" outlineLevel="1" thickBot="1" x14ac:dyDescent="0.25">
      <c r="A44" s="298" t="s">
        <v>306</v>
      </c>
      <c r="B44" s="299"/>
      <c r="C44" s="283"/>
      <c r="D44" s="300">
        <f>SUM(D29:D43)</f>
        <v>0</v>
      </c>
      <c r="E44" s="300">
        <f t="shared" ref="E44:I44" si="1">SUM(E29:E43)</f>
        <v>161686.20000000019</v>
      </c>
      <c r="F44" s="300">
        <f t="shared" si="1"/>
        <v>234624.19999999972</v>
      </c>
      <c r="G44" s="300">
        <f t="shared" si="1"/>
        <v>143888.52000000002</v>
      </c>
      <c r="H44" s="300">
        <f t="shared" si="1"/>
        <v>149624.08000000007</v>
      </c>
      <c r="I44" s="300">
        <f t="shared" si="1"/>
        <v>159833.79999999981</v>
      </c>
    </row>
    <row r="45" spans="1:9" ht="13.5" thickBot="1" x14ac:dyDescent="0.25">
      <c r="A45" s="312"/>
      <c r="B45" s="312"/>
      <c r="C45" s="283"/>
      <c r="D45" s="304"/>
      <c r="E45" s="305"/>
      <c r="F45" s="305"/>
      <c r="G45" s="305"/>
      <c r="H45" s="305"/>
      <c r="I45" s="305"/>
    </row>
    <row r="46" spans="1:9" s="318" customFormat="1" ht="24" customHeight="1" outlineLevel="1" thickBot="1" x14ac:dyDescent="0.3">
      <c r="A46" s="313" t="s">
        <v>307</v>
      </c>
      <c r="B46" s="314"/>
      <c r="C46" s="315"/>
      <c r="D46" s="316"/>
      <c r="E46" s="316"/>
      <c r="F46" s="316"/>
      <c r="G46" s="316"/>
      <c r="H46" s="316"/>
      <c r="I46" s="317"/>
    </row>
    <row r="47" spans="1:9" ht="13.5" thickBot="1" x14ac:dyDescent="0.25">
      <c r="C47" s="319"/>
    </row>
    <row r="48" spans="1:9" s="318" customFormat="1" ht="36.75" customHeight="1" thickBot="1" x14ac:dyDescent="0.3">
      <c r="A48" s="320" t="s">
        <v>308</v>
      </c>
      <c r="B48" s="314"/>
      <c r="C48" s="315"/>
      <c r="D48" s="321">
        <f>D44+D27+D46</f>
        <v>0</v>
      </c>
      <c r="E48" s="321">
        <f t="shared" ref="E48:I48" si="2">E44+E27+E46</f>
        <v>610507.20000000019</v>
      </c>
      <c r="F48" s="321">
        <f t="shared" si="2"/>
        <v>777037.19999999972</v>
      </c>
      <c r="G48" s="321">
        <f t="shared" si="2"/>
        <v>476388.52</v>
      </c>
      <c r="H48" s="321">
        <f t="shared" si="2"/>
        <v>492997.08000000007</v>
      </c>
      <c r="I48" s="321">
        <f t="shared" si="2"/>
        <v>528833.79999999981</v>
      </c>
    </row>
    <row r="49" spans="3:3" x14ac:dyDescent="0.2">
      <c r="C49" s="319"/>
    </row>
    <row r="50" spans="3:3" x14ac:dyDescent="0.2">
      <c r="C50" s="319"/>
    </row>
    <row r="51" spans="3:3" x14ac:dyDescent="0.2">
      <c r="C51" s="319"/>
    </row>
    <row r="52" spans="3:3" x14ac:dyDescent="0.2">
      <c r="C52" s="319"/>
    </row>
    <row r="53" spans="3:3" x14ac:dyDescent="0.2">
      <c r="C53" s="319"/>
    </row>
    <row r="54" spans="3:3" x14ac:dyDescent="0.2">
      <c r="C54" s="319"/>
    </row>
    <row r="55" spans="3:3" x14ac:dyDescent="0.2">
      <c r="C55" s="319"/>
    </row>
    <row r="56" spans="3:3" x14ac:dyDescent="0.2">
      <c r="C56" s="319"/>
    </row>
    <row r="57" spans="3:3" x14ac:dyDescent="0.2">
      <c r="C57" s="319"/>
    </row>
    <row r="58" spans="3:3" x14ac:dyDescent="0.2">
      <c r="C58" s="319"/>
    </row>
    <row r="59" spans="3:3" x14ac:dyDescent="0.2">
      <c r="C59" s="319"/>
    </row>
    <row r="60" spans="3:3" x14ac:dyDescent="0.2">
      <c r="C60" s="319"/>
    </row>
    <row r="61" spans="3:3" x14ac:dyDescent="0.2">
      <c r="C61" s="319"/>
    </row>
    <row r="62" spans="3:3" x14ac:dyDescent="0.2">
      <c r="C62" s="319"/>
    </row>
    <row r="63" spans="3:3" x14ac:dyDescent="0.2">
      <c r="C63" s="319"/>
    </row>
    <row r="64" spans="3:3" x14ac:dyDescent="0.2">
      <c r="C64" s="319"/>
    </row>
    <row r="65" spans="3:3" x14ac:dyDescent="0.2">
      <c r="C65" s="319"/>
    </row>
    <row r="66" spans="3:3" x14ac:dyDescent="0.2">
      <c r="C66" s="319"/>
    </row>
    <row r="67" spans="3:3" x14ac:dyDescent="0.2">
      <c r="C67" s="319"/>
    </row>
    <row r="68" spans="3:3" x14ac:dyDescent="0.2">
      <c r="C68" s="319"/>
    </row>
    <row r="69" spans="3:3" x14ac:dyDescent="0.2">
      <c r="C69" s="319"/>
    </row>
    <row r="70" spans="3:3" x14ac:dyDescent="0.2">
      <c r="C70" s="319"/>
    </row>
    <row r="71" spans="3:3" x14ac:dyDescent="0.2">
      <c r="C71" s="319"/>
    </row>
    <row r="72" spans="3:3" x14ac:dyDescent="0.2">
      <c r="C72" s="319"/>
    </row>
    <row r="73" spans="3:3" x14ac:dyDescent="0.2">
      <c r="C73" s="319"/>
    </row>
    <row r="74" spans="3:3" x14ac:dyDescent="0.2">
      <c r="C74" s="319"/>
    </row>
    <row r="75" spans="3:3" x14ac:dyDescent="0.2">
      <c r="C75" s="319"/>
    </row>
    <row r="76" spans="3:3" x14ac:dyDescent="0.2">
      <c r="C76" s="319"/>
    </row>
    <row r="77" spans="3:3" x14ac:dyDescent="0.2">
      <c r="C77" s="319"/>
    </row>
    <row r="78" spans="3:3" x14ac:dyDescent="0.2">
      <c r="C78" s="319"/>
    </row>
    <row r="79" spans="3:3" x14ac:dyDescent="0.2">
      <c r="C79" s="319"/>
    </row>
    <row r="80" spans="3:3" x14ac:dyDescent="0.2">
      <c r="C80" s="319"/>
    </row>
    <row r="81" spans="3:3" x14ac:dyDescent="0.2">
      <c r="C81" s="319"/>
    </row>
    <row r="82" spans="3:3" x14ac:dyDescent="0.2">
      <c r="C82" s="319"/>
    </row>
    <row r="83" spans="3:3" x14ac:dyDescent="0.2">
      <c r="C83" s="319"/>
    </row>
    <row r="84" spans="3:3" x14ac:dyDescent="0.2">
      <c r="C84" s="319"/>
    </row>
    <row r="85" spans="3:3" x14ac:dyDescent="0.2">
      <c r="C85" s="319"/>
    </row>
    <row r="86" spans="3:3" x14ac:dyDescent="0.2">
      <c r="C86" s="319"/>
    </row>
    <row r="87" spans="3:3" x14ac:dyDescent="0.2">
      <c r="C87" s="319"/>
    </row>
    <row r="88" spans="3:3" x14ac:dyDescent="0.2">
      <c r="C88" s="319"/>
    </row>
    <row r="89" spans="3:3" x14ac:dyDescent="0.2">
      <c r="C89" s="319"/>
    </row>
    <row r="90" spans="3:3" x14ac:dyDescent="0.2">
      <c r="C90" s="319"/>
    </row>
    <row r="91" spans="3:3" x14ac:dyDescent="0.2">
      <c r="C91" s="319"/>
    </row>
    <row r="92" spans="3:3" x14ac:dyDescent="0.2">
      <c r="C92" s="319"/>
    </row>
    <row r="93" spans="3:3" x14ac:dyDescent="0.2">
      <c r="C93" s="319"/>
    </row>
    <row r="94" spans="3:3" x14ac:dyDescent="0.2">
      <c r="C94" s="319"/>
    </row>
    <row r="95" spans="3:3" x14ac:dyDescent="0.2">
      <c r="C95" s="319"/>
    </row>
    <row r="96" spans="3:3" x14ac:dyDescent="0.2">
      <c r="C96" s="319"/>
    </row>
    <row r="97" spans="3:3" x14ac:dyDescent="0.2">
      <c r="C97" s="319"/>
    </row>
    <row r="98" spans="3:3" x14ac:dyDescent="0.2">
      <c r="C98" s="319"/>
    </row>
    <row r="99" spans="3:3" x14ac:dyDescent="0.2">
      <c r="C99" s="319"/>
    </row>
    <row r="100" spans="3:3" x14ac:dyDescent="0.2">
      <c r="C100" s="319"/>
    </row>
    <row r="101" spans="3:3" x14ac:dyDescent="0.2">
      <c r="C101" s="319"/>
    </row>
    <row r="102" spans="3:3" x14ac:dyDescent="0.2">
      <c r="C102" s="319"/>
    </row>
    <row r="103" spans="3:3" x14ac:dyDescent="0.2">
      <c r="C103" s="319"/>
    </row>
    <row r="104" spans="3:3" x14ac:dyDescent="0.2">
      <c r="C104" s="319"/>
    </row>
    <row r="105" spans="3:3" x14ac:dyDescent="0.2">
      <c r="C105" s="319"/>
    </row>
    <row r="106" spans="3:3" x14ac:dyDescent="0.2">
      <c r="C106" s="319"/>
    </row>
    <row r="107" spans="3:3" x14ac:dyDescent="0.2">
      <c r="C107" s="319"/>
    </row>
    <row r="108" spans="3:3" x14ac:dyDescent="0.2">
      <c r="C108" s="319"/>
    </row>
    <row r="109" spans="3:3" x14ac:dyDescent="0.2">
      <c r="C109" s="319"/>
    </row>
    <row r="110" spans="3:3" x14ac:dyDescent="0.2">
      <c r="C110" s="319"/>
    </row>
    <row r="111" spans="3:3" x14ac:dyDescent="0.2">
      <c r="C111" s="319"/>
    </row>
    <row r="112" spans="3:3" x14ac:dyDescent="0.2">
      <c r="C112" s="319"/>
    </row>
    <row r="113" spans="3:3" x14ac:dyDescent="0.2">
      <c r="C113" s="319"/>
    </row>
    <row r="114" spans="3:3" x14ac:dyDescent="0.2">
      <c r="C114" s="319"/>
    </row>
    <row r="115" spans="3:3" x14ac:dyDescent="0.2">
      <c r="C115" s="319"/>
    </row>
    <row r="116" spans="3:3" x14ac:dyDescent="0.2">
      <c r="C116" s="319"/>
    </row>
    <row r="117" spans="3:3" x14ac:dyDescent="0.2">
      <c r="C117" s="319"/>
    </row>
    <row r="118" spans="3:3" x14ac:dyDescent="0.2">
      <c r="C118" s="319"/>
    </row>
    <row r="119" spans="3:3" x14ac:dyDescent="0.2">
      <c r="C119" s="319"/>
    </row>
    <row r="120" spans="3:3" x14ac:dyDescent="0.2">
      <c r="C120" s="319"/>
    </row>
    <row r="121" spans="3:3" x14ac:dyDescent="0.2">
      <c r="C121" s="319"/>
    </row>
    <row r="122" spans="3:3" x14ac:dyDescent="0.2">
      <c r="C122" s="319"/>
    </row>
    <row r="123" spans="3:3" x14ac:dyDescent="0.2">
      <c r="C123" s="319"/>
    </row>
    <row r="124" spans="3:3" x14ac:dyDescent="0.2">
      <c r="C124" s="319"/>
    </row>
    <row r="125" spans="3:3" x14ac:dyDescent="0.2">
      <c r="C125" s="319"/>
    </row>
    <row r="126" spans="3:3" x14ac:dyDescent="0.2">
      <c r="C126" s="319"/>
    </row>
    <row r="127" spans="3:3" x14ac:dyDescent="0.2">
      <c r="C127" s="319"/>
    </row>
    <row r="128" spans="3:3" x14ac:dyDescent="0.2">
      <c r="C128" s="319"/>
    </row>
    <row r="129" spans="3:9" x14ac:dyDescent="0.2">
      <c r="C129" s="319"/>
    </row>
    <row r="130" spans="3:9" x14ac:dyDescent="0.2">
      <c r="C130" s="319"/>
    </row>
    <row r="131" spans="3:9" x14ac:dyDescent="0.2">
      <c r="C131" s="319"/>
    </row>
    <row r="132" spans="3:9" x14ac:dyDescent="0.2">
      <c r="C132" s="319"/>
    </row>
    <row r="133" spans="3:9" x14ac:dyDescent="0.2">
      <c r="C133" s="319"/>
    </row>
    <row r="134" spans="3:9" x14ac:dyDescent="0.2">
      <c r="C134" s="319"/>
    </row>
    <row r="135" spans="3:9" x14ac:dyDescent="0.2">
      <c r="C135" s="319"/>
    </row>
    <row r="136" spans="3:9" x14ac:dyDescent="0.2">
      <c r="C136" s="319"/>
    </row>
    <row r="137" spans="3:9" x14ac:dyDescent="0.2">
      <c r="C137" s="319"/>
      <c r="E137" s="319"/>
      <c r="F137" s="319"/>
      <c r="G137" s="319"/>
      <c r="H137" s="319"/>
      <c r="I137" s="319"/>
    </row>
    <row r="138" spans="3:9" x14ac:dyDescent="0.2">
      <c r="C138" s="319"/>
      <c r="E138" s="319"/>
      <c r="F138" s="319"/>
      <c r="G138" s="319"/>
      <c r="H138" s="319"/>
      <c r="I138" s="319"/>
    </row>
    <row r="139" spans="3:9" x14ac:dyDescent="0.2">
      <c r="C139" s="319"/>
      <c r="E139" s="319"/>
      <c r="F139" s="319"/>
      <c r="G139" s="319"/>
      <c r="H139" s="319"/>
      <c r="I139" s="319"/>
    </row>
    <row r="140" spans="3:9" x14ac:dyDescent="0.2">
      <c r="C140" s="319"/>
      <c r="E140" s="319"/>
      <c r="F140" s="319"/>
      <c r="G140" s="319"/>
      <c r="H140" s="319"/>
      <c r="I140" s="319"/>
    </row>
    <row r="141" spans="3:9" x14ac:dyDescent="0.2">
      <c r="C141" s="319"/>
      <c r="E141" s="319"/>
      <c r="F141" s="319"/>
      <c r="G141" s="319"/>
      <c r="H141" s="319"/>
      <c r="I141" s="319"/>
    </row>
    <row r="142" spans="3:9" x14ac:dyDescent="0.2">
      <c r="C142" s="319"/>
      <c r="E142" s="319"/>
      <c r="F142" s="319"/>
      <c r="G142" s="319"/>
      <c r="H142" s="319"/>
      <c r="I142" s="319"/>
    </row>
    <row r="143" spans="3:9" x14ac:dyDescent="0.2">
      <c r="C143" s="319"/>
      <c r="E143" s="319"/>
      <c r="F143" s="319"/>
      <c r="G143" s="319"/>
      <c r="H143" s="319"/>
      <c r="I143" s="319"/>
    </row>
    <row r="144" spans="3:9" x14ac:dyDescent="0.2">
      <c r="C144" s="319"/>
      <c r="E144" s="319"/>
      <c r="F144" s="319"/>
      <c r="G144" s="319"/>
      <c r="H144" s="319"/>
      <c r="I144" s="319"/>
    </row>
    <row r="145" spans="3:9" x14ac:dyDescent="0.2">
      <c r="C145" s="319"/>
      <c r="E145" s="319"/>
      <c r="F145" s="319"/>
      <c r="G145" s="319"/>
      <c r="H145" s="319"/>
      <c r="I145" s="319"/>
    </row>
    <row r="146" spans="3:9" x14ac:dyDescent="0.2">
      <c r="C146" s="319"/>
      <c r="E146" s="319"/>
      <c r="F146" s="319"/>
      <c r="G146" s="319"/>
      <c r="H146" s="319"/>
      <c r="I146" s="319"/>
    </row>
    <row r="147" spans="3:9" x14ac:dyDescent="0.2">
      <c r="C147" s="319"/>
      <c r="E147" s="319"/>
      <c r="F147" s="319"/>
      <c r="G147" s="319"/>
      <c r="H147" s="319"/>
      <c r="I147" s="319"/>
    </row>
    <row r="148" spans="3:9" x14ac:dyDescent="0.2">
      <c r="C148" s="319"/>
      <c r="E148" s="319"/>
      <c r="F148" s="319"/>
      <c r="G148" s="319"/>
      <c r="H148" s="319"/>
      <c r="I148" s="319"/>
    </row>
    <row r="149" spans="3:9" x14ac:dyDescent="0.2">
      <c r="C149" s="319"/>
      <c r="E149" s="319"/>
      <c r="F149" s="319"/>
      <c r="G149" s="319"/>
      <c r="H149" s="319"/>
      <c r="I149" s="319"/>
    </row>
    <row r="150" spans="3:9" x14ac:dyDescent="0.2">
      <c r="C150" s="319"/>
      <c r="E150" s="319"/>
      <c r="F150" s="319"/>
      <c r="G150" s="319"/>
      <c r="H150" s="319"/>
      <c r="I150" s="319"/>
    </row>
    <row r="151" spans="3:9" x14ac:dyDescent="0.2">
      <c r="C151" s="319"/>
      <c r="E151" s="319"/>
      <c r="F151" s="319"/>
      <c r="G151" s="319"/>
      <c r="H151" s="319"/>
      <c r="I151" s="319"/>
    </row>
    <row r="152" spans="3:9" x14ac:dyDescent="0.2">
      <c r="C152" s="319"/>
      <c r="E152" s="319"/>
      <c r="F152" s="319"/>
      <c r="G152" s="319"/>
      <c r="H152" s="319"/>
      <c r="I152" s="319"/>
    </row>
    <row r="153" spans="3:9" x14ac:dyDescent="0.2">
      <c r="C153" s="319"/>
      <c r="E153" s="319"/>
      <c r="F153" s="319"/>
      <c r="G153" s="319"/>
      <c r="H153" s="319"/>
      <c r="I153" s="319"/>
    </row>
    <row r="154" spans="3:9" x14ac:dyDescent="0.2">
      <c r="C154" s="319"/>
      <c r="E154" s="319"/>
      <c r="F154" s="319"/>
      <c r="G154" s="319"/>
      <c r="H154" s="319"/>
      <c r="I154" s="319"/>
    </row>
    <row r="155" spans="3:9" x14ac:dyDescent="0.2">
      <c r="C155" s="319"/>
      <c r="E155" s="319"/>
      <c r="F155" s="319"/>
      <c r="G155" s="319"/>
      <c r="H155" s="319"/>
      <c r="I155" s="319"/>
    </row>
    <row r="156" spans="3:9" x14ac:dyDescent="0.2">
      <c r="C156" s="319"/>
      <c r="E156" s="319"/>
      <c r="F156" s="319"/>
      <c r="G156" s="319"/>
      <c r="H156" s="319"/>
      <c r="I156" s="319"/>
    </row>
    <row r="157" spans="3:9" x14ac:dyDescent="0.2">
      <c r="C157" s="319"/>
      <c r="E157" s="319"/>
      <c r="F157" s="319"/>
      <c r="G157" s="319"/>
      <c r="H157" s="319"/>
      <c r="I157" s="319"/>
    </row>
    <row r="158" spans="3:9" x14ac:dyDescent="0.2">
      <c r="C158" s="319"/>
      <c r="E158" s="319"/>
      <c r="F158" s="319"/>
      <c r="G158" s="319"/>
      <c r="H158" s="319"/>
      <c r="I158" s="319"/>
    </row>
    <row r="159" spans="3:9" x14ac:dyDescent="0.2">
      <c r="C159" s="319"/>
      <c r="E159" s="319"/>
      <c r="F159" s="319"/>
      <c r="G159" s="319"/>
      <c r="H159" s="319"/>
      <c r="I159" s="319"/>
    </row>
    <row r="160" spans="3:9" x14ac:dyDescent="0.2">
      <c r="C160" s="319"/>
      <c r="E160" s="319"/>
      <c r="F160" s="319"/>
      <c r="G160" s="319"/>
      <c r="H160" s="319"/>
      <c r="I160" s="319"/>
    </row>
    <row r="161" spans="3:9" x14ac:dyDescent="0.2">
      <c r="C161" s="319"/>
      <c r="E161" s="319"/>
      <c r="F161" s="319"/>
      <c r="G161" s="319"/>
      <c r="H161" s="319"/>
      <c r="I161" s="319"/>
    </row>
    <row r="162" spans="3:9" x14ac:dyDescent="0.2">
      <c r="C162" s="319"/>
      <c r="E162" s="319"/>
      <c r="F162" s="319"/>
      <c r="G162" s="319"/>
      <c r="H162" s="319"/>
      <c r="I162" s="319"/>
    </row>
    <row r="163" spans="3:9" x14ac:dyDescent="0.2">
      <c r="C163" s="319"/>
      <c r="E163" s="319"/>
      <c r="F163" s="319"/>
      <c r="G163" s="319"/>
      <c r="H163" s="319"/>
      <c r="I163" s="319"/>
    </row>
    <row r="164" spans="3:9" x14ac:dyDescent="0.2">
      <c r="C164" s="319"/>
      <c r="E164" s="319"/>
      <c r="F164" s="319"/>
      <c r="G164" s="319"/>
      <c r="H164" s="319"/>
      <c r="I164" s="319"/>
    </row>
    <row r="165" spans="3:9" x14ac:dyDescent="0.2">
      <c r="C165" s="319"/>
      <c r="E165" s="319"/>
      <c r="F165" s="319"/>
      <c r="G165" s="319"/>
      <c r="H165" s="319"/>
      <c r="I165" s="319"/>
    </row>
    <row r="166" spans="3:9" x14ac:dyDescent="0.2">
      <c r="C166" s="319"/>
      <c r="E166" s="319"/>
      <c r="F166" s="319"/>
      <c r="G166" s="319"/>
      <c r="H166" s="319"/>
      <c r="I166" s="319"/>
    </row>
    <row r="167" spans="3:9" x14ac:dyDescent="0.2">
      <c r="C167" s="319"/>
      <c r="E167" s="319"/>
      <c r="F167" s="319"/>
      <c r="G167" s="319"/>
      <c r="H167" s="319"/>
      <c r="I167" s="319"/>
    </row>
    <row r="168" spans="3:9" x14ac:dyDescent="0.2">
      <c r="C168" s="319"/>
      <c r="E168" s="319"/>
      <c r="F168" s="319"/>
      <c r="G168" s="319"/>
      <c r="H168" s="319"/>
      <c r="I168" s="319"/>
    </row>
    <row r="169" spans="3:9" x14ac:dyDescent="0.2">
      <c r="C169" s="319"/>
      <c r="E169" s="319"/>
      <c r="F169" s="319"/>
      <c r="G169" s="319"/>
      <c r="H169" s="319"/>
      <c r="I169" s="319"/>
    </row>
    <row r="170" spans="3:9" x14ac:dyDescent="0.2">
      <c r="C170" s="319"/>
      <c r="E170" s="319"/>
      <c r="F170" s="319"/>
      <c r="G170" s="319"/>
      <c r="H170" s="319"/>
      <c r="I170" s="319"/>
    </row>
    <row r="171" spans="3:9" x14ac:dyDescent="0.2">
      <c r="C171" s="319"/>
      <c r="E171" s="319"/>
      <c r="F171" s="319"/>
      <c r="G171" s="319"/>
      <c r="H171" s="319"/>
      <c r="I171" s="319"/>
    </row>
    <row r="172" spans="3:9" x14ac:dyDescent="0.2">
      <c r="C172" s="319"/>
      <c r="E172" s="319"/>
      <c r="F172" s="319"/>
      <c r="G172" s="319"/>
      <c r="H172" s="319"/>
      <c r="I172" s="319"/>
    </row>
    <row r="173" spans="3:9" x14ac:dyDescent="0.2">
      <c r="C173" s="319"/>
      <c r="E173" s="319"/>
      <c r="F173" s="319"/>
      <c r="G173" s="319"/>
      <c r="H173" s="319"/>
      <c r="I173" s="319"/>
    </row>
    <row r="174" spans="3:9" x14ac:dyDescent="0.2">
      <c r="C174" s="319"/>
      <c r="E174" s="319"/>
      <c r="F174" s="319"/>
      <c r="G174" s="319"/>
      <c r="H174" s="319"/>
      <c r="I174" s="319"/>
    </row>
    <row r="175" spans="3:9" x14ac:dyDescent="0.2">
      <c r="C175" s="319"/>
      <c r="E175" s="319"/>
      <c r="F175" s="319"/>
      <c r="G175" s="319"/>
      <c r="H175" s="319"/>
      <c r="I175" s="319"/>
    </row>
    <row r="176" spans="3:9" x14ac:dyDescent="0.2">
      <c r="C176" s="319"/>
      <c r="E176" s="319"/>
      <c r="F176" s="319"/>
      <c r="G176" s="319"/>
      <c r="H176" s="319"/>
      <c r="I176" s="319"/>
    </row>
    <row r="177" spans="3:9" x14ac:dyDescent="0.2">
      <c r="C177" s="319"/>
      <c r="E177" s="319"/>
      <c r="F177" s="319"/>
      <c r="G177" s="319"/>
      <c r="H177" s="319"/>
      <c r="I177" s="319"/>
    </row>
    <row r="178" spans="3:9" x14ac:dyDescent="0.2">
      <c r="C178" s="319"/>
      <c r="E178" s="319"/>
      <c r="F178" s="319"/>
      <c r="G178" s="319"/>
      <c r="H178" s="319"/>
      <c r="I178" s="319"/>
    </row>
    <row r="179" spans="3:9" x14ac:dyDescent="0.2">
      <c r="C179" s="319"/>
      <c r="E179" s="319"/>
      <c r="F179" s="319"/>
      <c r="G179" s="319"/>
      <c r="H179" s="319"/>
      <c r="I179" s="319"/>
    </row>
    <row r="180" spans="3:9" x14ac:dyDescent="0.2">
      <c r="C180" s="319"/>
      <c r="E180" s="319"/>
      <c r="F180" s="319"/>
      <c r="G180" s="319"/>
      <c r="H180" s="319"/>
      <c r="I180" s="319"/>
    </row>
    <row r="181" spans="3:9" x14ac:dyDescent="0.2">
      <c r="C181" s="319"/>
      <c r="E181" s="319"/>
      <c r="F181" s="319"/>
      <c r="G181" s="319"/>
      <c r="H181" s="319"/>
      <c r="I181" s="319"/>
    </row>
    <row r="182" spans="3:9" x14ac:dyDescent="0.2">
      <c r="C182" s="319"/>
      <c r="E182" s="319"/>
      <c r="F182" s="319"/>
      <c r="G182" s="319"/>
      <c r="H182" s="319"/>
      <c r="I182" s="319"/>
    </row>
    <row r="183" spans="3:9" x14ac:dyDescent="0.2">
      <c r="C183" s="319"/>
      <c r="E183" s="319"/>
      <c r="F183" s="319"/>
      <c r="G183" s="319"/>
      <c r="H183" s="319"/>
      <c r="I183" s="319"/>
    </row>
    <row r="184" spans="3:9" x14ac:dyDescent="0.2">
      <c r="C184" s="319"/>
      <c r="E184" s="319"/>
      <c r="F184" s="319"/>
      <c r="G184" s="319"/>
      <c r="H184" s="319"/>
      <c r="I184" s="319"/>
    </row>
    <row r="185" spans="3:9" x14ac:dyDescent="0.2">
      <c r="C185" s="319"/>
      <c r="E185" s="319"/>
      <c r="F185" s="319"/>
      <c r="G185" s="319"/>
      <c r="H185" s="319"/>
      <c r="I185" s="319"/>
    </row>
    <row r="186" spans="3:9" x14ac:dyDescent="0.2">
      <c r="C186" s="319"/>
      <c r="E186" s="319"/>
      <c r="F186" s="319"/>
      <c r="G186" s="319"/>
      <c r="H186" s="319"/>
      <c r="I186" s="319"/>
    </row>
  </sheetData>
  <sheetProtection password="DBAD" sheet="1" objects="1" scenarios="1" insertRows="0" autoFilter="0"/>
  <pageMargins left="0.7" right="0.7" top="0.75" bottom="0.7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172"/>
  <sheetViews>
    <sheetView showGridLines="0" tabSelected="1" topLeftCell="A3" zoomScale="90" zoomScaleNormal="90" workbookViewId="0">
      <selection activeCell="A3" sqref="A3:J37"/>
    </sheetView>
  </sheetViews>
  <sheetFormatPr defaultRowHeight="12.75" x14ac:dyDescent="0.2"/>
  <cols>
    <col min="1" max="2" width="37" style="274" customWidth="1"/>
    <col min="3" max="3" width="1.7109375" style="275" customWidth="1"/>
    <col min="4" max="4" width="19.7109375" style="274" customWidth="1"/>
    <col min="5" max="5" width="18.85546875" style="275" customWidth="1"/>
    <col min="6" max="6" width="18" style="275" customWidth="1"/>
    <col min="7" max="9" width="18.28515625" style="275" customWidth="1"/>
    <col min="10" max="16384" width="9.140625" style="274"/>
  </cols>
  <sheetData>
    <row r="1" spans="1:9" s="186" customFormat="1" x14ac:dyDescent="0.2">
      <c r="A1" s="184"/>
      <c r="B1" s="185"/>
      <c r="D1" s="185"/>
      <c r="E1" s="185"/>
      <c r="F1" s="185"/>
      <c r="G1" s="187"/>
      <c r="H1" s="188"/>
      <c r="I1" s="188"/>
    </row>
    <row r="2" spans="1:9" s="1" customFormat="1" ht="21" x14ac:dyDescent="0.35">
      <c r="D2" s="537" t="s">
        <v>984</v>
      </c>
      <c r="F2" s="443"/>
      <c r="H2" s="443"/>
    </row>
    <row r="3" spans="1:9" s="1" customFormat="1" ht="21" x14ac:dyDescent="0.35">
      <c r="F3" s="445"/>
      <c r="G3" s="443" t="s">
        <v>979</v>
      </c>
      <c r="H3" s="445"/>
    </row>
    <row r="4" spans="1:9" s="166" customFormat="1" ht="15" x14ac:dyDescent="0.25">
      <c r="A4" s="412"/>
      <c r="C4" s="1"/>
      <c r="D4" s="1"/>
      <c r="E4" s="1"/>
      <c r="F4" s="445"/>
      <c r="G4" s="13" t="s">
        <v>980</v>
      </c>
      <c r="H4" s="444"/>
      <c r="I4" s="444"/>
    </row>
    <row r="5" spans="1:9" s="167" customFormat="1" ht="18.75" x14ac:dyDescent="0.3">
      <c r="A5" s="414" t="str">
        <f>'Start Here - Data Entry '!D3&amp;" - NON-SALARY BUDGET"</f>
        <v>Trevista ECE-8 at Horace Mann - NON-SALARY BUDGET</v>
      </c>
      <c r="B5" s="512"/>
      <c r="C5" s="512"/>
      <c r="D5" s="513"/>
      <c r="E5" s="513"/>
      <c r="F5" s="514"/>
      <c r="G5" s="510" t="s">
        <v>981</v>
      </c>
      <c r="H5" s="510"/>
      <c r="I5" s="415"/>
    </row>
    <row r="6" spans="1:9" ht="13.5" thickBot="1" x14ac:dyDescent="0.25">
      <c r="A6" s="272"/>
      <c r="B6" s="272"/>
      <c r="C6" s="271"/>
      <c r="D6" s="272"/>
      <c r="E6" s="271"/>
      <c r="F6" s="271"/>
      <c r="G6" s="273"/>
      <c r="H6" s="273"/>
      <c r="I6" s="273"/>
    </row>
    <row r="7" spans="1:9" s="330" customFormat="1" ht="55.5" customHeight="1" thickBot="1" x14ac:dyDescent="0.25">
      <c r="A7" s="327" t="s">
        <v>287</v>
      </c>
      <c r="B7" s="328"/>
      <c r="C7" s="278"/>
      <c r="D7" s="329" t="s">
        <v>163</v>
      </c>
      <c r="E7" s="328" t="s">
        <v>164</v>
      </c>
      <c r="F7" s="328" t="s">
        <v>164</v>
      </c>
      <c r="G7" s="328" t="s">
        <v>166</v>
      </c>
      <c r="H7" s="328" t="s">
        <v>167</v>
      </c>
      <c r="I7" s="328" t="s">
        <v>168</v>
      </c>
    </row>
    <row r="8" spans="1:9" ht="6.75" customHeight="1" thickBot="1" x14ac:dyDescent="0.25">
      <c r="A8" s="312"/>
      <c r="B8" s="312"/>
      <c r="C8" s="283"/>
      <c r="D8" s="304"/>
      <c r="E8" s="283"/>
      <c r="F8" s="283"/>
      <c r="G8" s="283"/>
      <c r="H8" s="283"/>
      <c r="I8" s="283"/>
    </row>
    <row r="9" spans="1:9" s="335" customFormat="1" ht="15.75" customHeight="1" thickBot="1" x14ac:dyDescent="0.3">
      <c r="A9" s="331" t="s">
        <v>326</v>
      </c>
      <c r="B9" s="332"/>
      <c r="C9" s="333"/>
      <c r="D9" s="334">
        <f>'Step 2 - Review Revenue'!I61</f>
        <v>0</v>
      </c>
      <c r="E9" s="334">
        <f>'Step 2 - Review Revenue'!J61</f>
        <v>3053837.2</v>
      </c>
      <c r="F9" s="334">
        <f>'Step 2 - Review Revenue'!K61</f>
        <v>3342113.1999999997</v>
      </c>
      <c r="G9" s="334">
        <f>'Step 2 - Review Revenue'!L61</f>
        <v>3450151.52</v>
      </c>
      <c r="H9" s="334">
        <f>'Step 2 - Review Revenue'!M61</f>
        <v>3564722.08</v>
      </c>
      <c r="I9" s="334">
        <f>'Step 2 - Review Revenue'!N61</f>
        <v>3665866.8</v>
      </c>
    </row>
    <row r="10" spans="1:9" x14ac:dyDescent="0.2">
      <c r="A10" s="336" t="s">
        <v>172</v>
      </c>
      <c r="B10" s="337"/>
      <c r="C10" s="283"/>
      <c r="D10" s="338">
        <f>'Step 2 - Review Revenue'!I9</f>
        <v>0</v>
      </c>
      <c r="E10" s="339">
        <f>'Step 2 - Review Revenue'!J9</f>
        <v>0</v>
      </c>
      <c r="F10" s="339">
        <f>'Step 2 - Review Revenue'!K9</f>
        <v>0</v>
      </c>
      <c r="G10" s="339">
        <f>'Step 2 - Review Revenue'!L9</f>
        <v>0</v>
      </c>
      <c r="H10" s="339">
        <f>'Step 2 - Review Revenue'!M9</f>
        <v>0</v>
      </c>
      <c r="I10" s="340">
        <f>'Step 2 - Review Revenue'!N9</f>
        <v>0</v>
      </c>
    </row>
    <row r="11" spans="1:9" x14ac:dyDescent="0.2">
      <c r="A11" s="336" t="s">
        <v>173</v>
      </c>
      <c r="B11" s="337"/>
      <c r="C11" s="283"/>
      <c r="D11" s="341">
        <f>'Step 2 - Review Revenue'!I10</f>
        <v>0</v>
      </c>
      <c r="E11" s="342">
        <f>'Step 2 - Review Revenue'!J10</f>
        <v>0</v>
      </c>
      <c r="F11" s="342">
        <f>'Step 2 - Review Revenue'!K10</f>
        <v>0</v>
      </c>
      <c r="G11" s="342">
        <f>'Step 2 - Review Revenue'!L10</f>
        <v>0</v>
      </c>
      <c r="H11" s="342">
        <f>'Step 2 - Review Revenue'!M10</f>
        <v>0</v>
      </c>
      <c r="I11" s="343">
        <f>'Step 2 - Review Revenue'!N10</f>
        <v>0</v>
      </c>
    </row>
    <row r="12" spans="1:9" x14ac:dyDescent="0.2">
      <c r="A12" s="336" t="s">
        <v>174</v>
      </c>
      <c r="B12" s="337"/>
      <c r="C12" s="283"/>
      <c r="D12" s="341">
        <f>'Step 2 - Review Revenue'!I11</f>
        <v>0</v>
      </c>
      <c r="E12" s="342">
        <f>'Step 2 - Review Revenue'!J11</f>
        <v>0</v>
      </c>
      <c r="F12" s="342">
        <f>'Step 2 - Review Revenue'!K11</f>
        <v>0</v>
      </c>
      <c r="G12" s="342">
        <f>'Step 2 - Review Revenue'!L11</f>
        <v>0</v>
      </c>
      <c r="H12" s="342">
        <f>'Step 2 - Review Revenue'!M11</f>
        <v>0</v>
      </c>
      <c r="I12" s="343">
        <f>'Step 2 - Review Revenue'!N11</f>
        <v>0</v>
      </c>
    </row>
    <row r="13" spans="1:9" x14ac:dyDescent="0.2">
      <c r="A13" s="336" t="s">
        <v>175</v>
      </c>
      <c r="B13" s="337"/>
      <c r="C13" s="283"/>
      <c r="D13" s="341">
        <f>'Step 2 - Review Revenue'!I12</f>
        <v>379330</v>
      </c>
      <c r="E13" s="342">
        <f>'Step 2 - Review Revenue'!J12</f>
        <v>474755</v>
      </c>
      <c r="F13" s="342">
        <f>'Step 2 - Review Revenue'!K12</f>
        <v>483625</v>
      </c>
      <c r="G13" s="342">
        <f>'Step 2 - Review Revenue'!L12</f>
        <v>0</v>
      </c>
      <c r="H13" s="342">
        <f>'Step 2 - Review Revenue'!M12</f>
        <v>0</v>
      </c>
      <c r="I13" s="343">
        <f>'Step 2 - Review Revenue'!N12</f>
        <v>0</v>
      </c>
    </row>
    <row r="14" spans="1:9" ht="13.5" thickBot="1" x14ac:dyDescent="0.25">
      <c r="A14" s="344" t="s">
        <v>176</v>
      </c>
      <c r="B14" s="337"/>
      <c r="C14" s="283"/>
      <c r="D14" s="345">
        <f>'Step 2 - Review Revenue'!I13</f>
        <v>0</v>
      </c>
      <c r="E14" s="346">
        <f>'Step 2 - Review Revenue'!J13</f>
        <v>0</v>
      </c>
      <c r="F14" s="346">
        <f>'Step 2 - Review Revenue'!K13</f>
        <v>0</v>
      </c>
      <c r="G14" s="346">
        <f>'Step 2 - Review Revenue'!L13</f>
        <v>0</v>
      </c>
      <c r="H14" s="346">
        <f>'Step 2 - Review Revenue'!M13</f>
        <v>0</v>
      </c>
      <c r="I14" s="347">
        <f>'Step 2 - Review Revenue'!N13</f>
        <v>0</v>
      </c>
    </row>
    <row r="15" spans="1:9" s="335" customFormat="1" ht="18.75" customHeight="1" thickBot="1" x14ac:dyDescent="0.3">
      <c r="A15" s="348" t="s">
        <v>327</v>
      </c>
      <c r="B15" s="349"/>
      <c r="C15" s="333"/>
      <c r="D15" s="350">
        <f>D9+SUM(D10:D14)</f>
        <v>379330</v>
      </c>
      <c r="E15" s="350">
        <f t="shared" ref="E15:I15" si="0">E9+SUM(E10:E14)</f>
        <v>3528592.2</v>
      </c>
      <c r="F15" s="350">
        <f t="shared" si="0"/>
        <v>3825738.1999999997</v>
      </c>
      <c r="G15" s="350">
        <f t="shared" si="0"/>
        <v>3450151.52</v>
      </c>
      <c r="H15" s="350">
        <f t="shared" si="0"/>
        <v>3564722.08</v>
      </c>
      <c r="I15" s="350">
        <f t="shared" si="0"/>
        <v>3665866.8</v>
      </c>
    </row>
    <row r="16" spans="1:9" ht="6" customHeight="1" thickBot="1" x14ac:dyDescent="0.25">
      <c r="A16" s="312"/>
      <c r="B16" s="312"/>
      <c r="C16" s="283"/>
      <c r="D16" s="304"/>
      <c r="E16" s="283"/>
      <c r="F16" s="283"/>
      <c r="G16" s="283"/>
      <c r="H16" s="283"/>
      <c r="I16" s="283"/>
    </row>
    <row r="17" spans="1:9" ht="15" customHeight="1" x14ac:dyDescent="0.2">
      <c r="A17" s="351" t="s">
        <v>328</v>
      </c>
      <c r="B17" s="282"/>
      <c r="C17" s="283"/>
      <c r="D17" s="352">
        <f>'Step 3 - Staffing Tool'!O64</f>
        <v>0</v>
      </c>
      <c r="E17" s="353">
        <f>'Step 3 - Staffing Tool'!R64</f>
        <v>364043</v>
      </c>
      <c r="F17" s="353">
        <f>'Step 3 - Staffing Tool'!U64</f>
        <v>364043</v>
      </c>
      <c r="G17" s="353">
        <f>'Step 3 - Staffing Tool'!X64</f>
        <v>364043</v>
      </c>
      <c r="H17" s="353">
        <f>'Step 3 - Staffing Tool'!AA64</f>
        <v>364043</v>
      </c>
      <c r="I17" s="354">
        <f>'Step 3 - Staffing Tool'!AD64</f>
        <v>364043</v>
      </c>
    </row>
    <row r="18" spans="1:9" ht="15" customHeight="1" x14ac:dyDescent="0.2">
      <c r="A18" s="355" t="s">
        <v>329</v>
      </c>
      <c r="B18" s="288"/>
      <c r="C18" s="283"/>
      <c r="D18" s="356">
        <f>'Step 3 - Staffing Tool'!O43</f>
        <v>0</v>
      </c>
      <c r="E18" s="357">
        <f>'Step 3 - Staffing Tool'!R43</f>
        <v>2314724</v>
      </c>
      <c r="F18" s="357">
        <f>'Step 3 - Staffing Tool'!U43</f>
        <v>2445340</v>
      </c>
      <c r="G18" s="357">
        <f>'Step 3 - Staffing Tool'!X43</f>
        <v>2412686</v>
      </c>
      <c r="H18" s="357">
        <f>'Step 3 - Staffing Tool'!AA43</f>
        <v>2510648</v>
      </c>
      <c r="I18" s="358">
        <f>'Step 3 - Staffing Tool'!AD43</f>
        <v>2575956</v>
      </c>
    </row>
    <row r="19" spans="1:9" ht="15" customHeight="1" x14ac:dyDescent="0.2">
      <c r="A19" s="355" t="s">
        <v>330</v>
      </c>
      <c r="B19" s="288"/>
      <c r="C19" s="283"/>
      <c r="D19" s="356">
        <f>'Step 3 - Staffing Tool'!O57</f>
        <v>0</v>
      </c>
      <c r="E19" s="357">
        <f>'Step 3 - Staffing Tool'!R57</f>
        <v>46742</v>
      </c>
      <c r="F19" s="357">
        <f>'Step 3 - Staffing Tool'!U57</f>
        <v>46742</v>
      </c>
      <c r="G19" s="357">
        <f>'Step 3 - Staffing Tool'!X57</f>
        <v>46742</v>
      </c>
      <c r="H19" s="357">
        <f>'Step 3 - Staffing Tool'!AA57</f>
        <v>46742</v>
      </c>
      <c r="I19" s="358">
        <f>'Step 3 - Staffing Tool'!AD57</f>
        <v>46742</v>
      </c>
    </row>
    <row r="20" spans="1:9" ht="15" customHeight="1" thickBot="1" x14ac:dyDescent="0.25">
      <c r="A20" s="355" t="s">
        <v>331</v>
      </c>
      <c r="B20" s="288"/>
      <c r="C20" s="283"/>
      <c r="D20" s="359">
        <f>'Step 3 - Staffing Tool'!O76</f>
        <v>0</v>
      </c>
      <c r="E20" s="360">
        <f>'Step 3 - Staffing Tool'!R76</f>
        <v>126852</v>
      </c>
      <c r="F20" s="360">
        <f>'Step 3 - Staffing Tool'!U76</f>
        <v>126852</v>
      </c>
      <c r="G20" s="360">
        <f>'Step 3 - Staffing Tool'!X76</f>
        <v>84568</v>
      </c>
      <c r="H20" s="360">
        <f>'Step 3 - Staffing Tool'!AA76</f>
        <v>84568</v>
      </c>
      <c r="I20" s="361">
        <f>'Step 3 - Staffing Tool'!AD76</f>
        <v>84568</v>
      </c>
    </row>
    <row r="21" spans="1:9" ht="18.75" customHeight="1" thickBot="1" x14ac:dyDescent="0.25">
      <c r="A21" s="298" t="s">
        <v>332</v>
      </c>
      <c r="B21" s="299"/>
      <c r="C21" s="283"/>
      <c r="D21" s="362">
        <f t="shared" ref="D21" si="1">SUM(D17:D20)</f>
        <v>0</v>
      </c>
      <c r="E21" s="301">
        <f t="shared" ref="E21:I21" si="2">SUM(E17:E20)</f>
        <v>2852361</v>
      </c>
      <c r="F21" s="301">
        <f t="shared" si="2"/>
        <v>2982977</v>
      </c>
      <c r="G21" s="363">
        <f t="shared" si="2"/>
        <v>2908039</v>
      </c>
      <c r="H21" s="363">
        <f t="shared" si="2"/>
        <v>3006001</v>
      </c>
      <c r="I21" s="364">
        <f t="shared" si="2"/>
        <v>3071309</v>
      </c>
    </row>
    <row r="22" spans="1:9" ht="13.5" thickBot="1" x14ac:dyDescent="0.25">
      <c r="A22" s="365"/>
      <c r="B22" s="365"/>
      <c r="C22" s="283"/>
      <c r="D22" s="366"/>
      <c r="E22" s="367"/>
      <c r="F22" s="367"/>
      <c r="G22" s="367"/>
      <c r="H22" s="367"/>
      <c r="I22" s="367"/>
    </row>
    <row r="23" spans="1:9" ht="18.75" customHeight="1" thickBot="1" x14ac:dyDescent="0.25">
      <c r="A23" s="298" t="s">
        <v>333</v>
      </c>
      <c r="B23" s="299"/>
      <c r="C23" s="283"/>
      <c r="D23" s="362">
        <f>'Step 3 - Staffing Tool'!O23</f>
        <v>0</v>
      </c>
      <c r="E23" s="301">
        <f>'Step 3 - Staffing Tool'!R23</f>
        <v>65724</v>
      </c>
      <c r="F23" s="301">
        <f>'Step 3 - Staffing Tool'!U23</f>
        <v>65724</v>
      </c>
      <c r="G23" s="363">
        <f>'Step 3 - Staffing Tool'!X23</f>
        <v>65724</v>
      </c>
      <c r="H23" s="363">
        <f>'Step 3 - Staffing Tool'!AA23</f>
        <v>65724</v>
      </c>
      <c r="I23" s="364">
        <f>'Step 3 - Staffing Tool'!AD23</f>
        <v>65724</v>
      </c>
    </row>
    <row r="24" spans="1:9" ht="9" customHeight="1" thickBot="1" x14ac:dyDescent="0.25">
      <c r="A24" s="365"/>
      <c r="B24" s="365"/>
      <c r="C24" s="283"/>
      <c r="D24" s="366"/>
      <c r="E24" s="367"/>
      <c r="F24" s="367"/>
      <c r="G24" s="367"/>
      <c r="H24" s="367"/>
      <c r="I24" s="367"/>
    </row>
    <row r="25" spans="1:9" ht="18.75" customHeight="1" thickBot="1" x14ac:dyDescent="0.25">
      <c r="A25" s="298" t="s">
        <v>308</v>
      </c>
      <c r="B25" s="299"/>
      <c r="C25" s="283"/>
      <c r="D25" s="362">
        <f>'Step 4 - Non-Salary'!D48</f>
        <v>0</v>
      </c>
      <c r="E25" s="362">
        <f>'Step 4 - Non-Salary'!E48</f>
        <v>610507.20000000019</v>
      </c>
      <c r="F25" s="362">
        <f>'Step 4 - Non-Salary'!F48</f>
        <v>777037.19999999972</v>
      </c>
      <c r="G25" s="362">
        <f>'Step 4 - Non-Salary'!G48</f>
        <v>476388.52</v>
      </c>
      <c r="H25" s="362">
        <f>'Step 4 - Non-Salary'!H48</f>
        <v>492997.08000000007</v>
      </c>
      <c r="I25" s="300">
        <f>'Step 4 - Non-Salary'!I48</f>
        <v>528833.79999999981</v>
      </c>
    </row>
    <row r="26" spans="1:9" ht="9" customHeight="1" thickBot="1" x14ac:dyDescent="0.25">
      <c r="A26" s="312"/>
      <c r="B26" s="312"/>
      <c r="C26" s="283"/>
      <c r="D26" s="304"/>
      <c r="E26" s="305"/>
      <c r="F26" s="305"/>
      <c r="G26" s="305"/>
      <c r="H26" s="305"/>
      <c r="I26" s="305"/>
    </row>
    <row r="27" spans="1:9" ht="18.75" customHeight="1" thickBot="1" x14ac:dyDescent="0.25">
      <c r="A27" s="298" t="s">
        <v>334</v>
      </c>
      <c r="B27" s="299"/>
      <c r="C27" s="283"/>
      <c r="D27" s="362">
        <f>'Step 4 - Non-Salary'!D46</f>
        <v>0</v>
      </c>
      <c r="E27" s="362">
        <f>'Step 4 - Non-Salary'!E46</f>
        <v>0</v>
      </c>
      <c r="F27" s="362">
        <f>'Step 4 - Non-Salary'!F46</f>
        <v>0</v>
      </c>
      <c r="G27" s="362">
        <f>'Step 4 - Non-Salary'!G46</f>
        <v>0</v>
      </c>
      <c r="H27" s="362">
        <f>'Step 4 - Non-Salary'!H46</f>
        <v>0</v>
      </c>
      <c r="I27" s="300">
        <f>'Step 4 - Non-Salary'!I46</f>
        <v>0</v>
      </c>
    </row>
    <row r="28" spans="1:9" ht="13.5" thickBot="1" x14ac:dyDescent="0.25">
      <c r="A28" s="312"/>
      <c r="B28" s="312"/>
      <c r="C28" s="283"/>
      <c r="D28" s="304"/>
      <c r="E28" s="305"/>
      <c r="F28" s="305"/>
      <c r="G28" s="305"/>
      <c r="H28" s="305"/>
      <c r="I28" s="305"/>
    </row>
    <row r="29" spans="1:9" s="318" customFormat="1" ht="28.5" customHeight="1" thickBot="1" x14ac:dyDescent="0.3">
      <c r="A29" s="320" t="s">
        <v>335</v>
      </c>
      <c r="B29" s="314"/>
      <c r="C29" s="315"/>
      <c r="D29" s="368">
        <f>D21+D23+D25+D27</f>
        <v>0</v>
      </c>
      <c r="E29" s="369">
        <f t="shared" ref="E29:I29" si="3">E21+E23+E25</f>
        <v>3528592.2</v>
      </c>
      <c r="F29" s="369">
        <f t="shared" si="3"/>
        <v>3825738.1999999997</v>
      </c>
      <c r="G29" s="370">
        <f t="shared" si="3"/>
        <v>3450151.52</v>
      </c>
      <c r="H29" s="369">
        <f t="shared" si="3"/>
        <v>3564722.08</v>
      </c>
      <c r="I29" s="371">
        <f t="shared" si="3"/>
        <v>3665866.8</v>
      </c>
    </row>
    <row r="30" spans="1:9" ht="13.5" thickBot="1" x14ac:dyDescent="0.25">
      <c r="A30" s="272"/>
      <c r="B30" s="272"/>
      <c r="C30" s="283"/>
      <c r="D30" s="272"/>
      <c r="E30" s="271"/>
      <c r="F30" s="271"/>
      <c r="G30" s="271"/>
      <c r="H30" s="271"/>
      <c r="I30" s="271"/>
    </row>
    <row r="31" spans="1:9" s="335" customFormat="1" ht="38.25" customHeight="1" thickBot="1" x14ac:dyDescent="0.3">
      <c r="A31" s="372" t="s">
        <v>336</v>
      </c>
      <c r="B31" s="349"/>
      <c r="C31" s="333"/>
      <c r="D31" s="373">
        <f t="shared" ref="D31" si="4">D9-D29</f>
        <v>0</v>
      </c>
      <c r="E31" s="373">
        <f>E15-E29</f>
        <v>0</v>
      </c>
      <c r="F31" s="373">
        <f t="shared" ref="F31:I31" si="5">F15-F29</f>
        <v>0</v>
      </c>
      <c r="G31" s="373">
        <f t="shared" si="5"/>
        <v>0</v>
      </c>
      <c r="H31" s="373">
        <f t="shared" si="5"/>
        <v>0</v>
      </c>
      <c r="I31" s="373">
        <f t="shared" si="5"/>
        <v>0</v>
      </c>
    </row>
    <row r="32" spans="1:9" ht="12.75" customHeight="1" x14ac:dyDescent="0.2">
      <c r="C32" s="319"/>
    </row>
    <row r="33" spans="1:9" ht="6.75" customHeight="1" thickBot="1" x14ac:dyDescent="0.25">
      <c r="A33" s="312"/>
      <c r="B33" s="312"/>
      <c r="C33" s="283"/>
      <c r="D33" s="304"/>
      <c r="E33" s="283"/>
      <c r="F33" s="283"/>
      <c r="G33" s="283"/>
      <c r="H33" s="283"/>
      <c r="I33" s="283"/>
    </row>
    <row r="34" spans="1:9" ht="23.25" customHeight="1" thickBot="1" x14ac:dyDescent="0.25">
      <c r="A34" s="320" t="s">
        <v>337</v>
      </c>
      <c r="B34" s="314"/>
      <c r="C34" s="283"/>
      <c r="D34" s="368" t="s">
        <v>170</v>
      </c>
      <c r="E34" s="369">
        <f>IF('Calculations - HIDE'!J12=0,0,E15/'Calculations - HIDE'!J12)</f>
        <v>7290.4797520661159</v>
      </c>
      <c r="F34" s="369">
        <f>IF('Calculations - HIDE'!P12=0,0,F15/'Calculations - HIDE'!P12)</f>
        <v>7545.8347140039441</v>
      </c>
      <c r="G34" s="369">
        <f>IF('Calculations - HIDE'!V12=0,0,G15/'Calculations - HIDE'!V12)</f>
        <v>6522.0255576559548</v>
      </c>
      <c r="H34" s="369">
        <f>IF('Calculations - HIDE'!AB12=0,0,H15/'Calculations - HIDE'!AB12)</f>
        <v>6434.5163898916971</v>
      </c>
      <c r="I34" s="369">
        <f>IF('Calculations - HIDE'!AH12=0,0,I15/'Calculations - HIDE'!AH12)</f>
        <v>6386.5275261324041</v>
      </c>
    </row>
    <row r="35" spans="1:9" ht="23.25" customHeight="1" thickBot="1" x14ac:dyDescent="0.25">
      <c r="A35" s="320" t="s">
        <v>338</v>
      </c>
      <c r="B35" s="314"/>
      <c r="C35" s="283"/>
      <c r="D35" s="368" t="s">
        <v>170</v>
      </c>
      <c r="E35" s="369">
        <f>IF('Calculations - HIDE'!J12=0,0,E31/'Calculations - HIDE'!J12)</f>
        <v>0</v>
      </c>
      <c r="F35" s="369">
        <f>IF('Calculations - HIDE'!P12=0,0,F31/'Calculations - HIDE'!P12)</f>
        <v>0</v>
      </c>
      <c r="G35" s="369">
        <f>IF('Calculations - HIDE'!V12=0,0,G31/'Calculations - HIDE'!V12)</f>
        <v>0</v>
      </c>
      <c r="H35" s="369">
        <f>IF('Calculations - HIDE'!AB12=0,0,H31/'Calculations - HIDE'!AB12)</f>
        <v>0</v>
      </c>
      <c r="I35" s="369">
        <f>IF('Calculations - HIDE'!AH12=0,0,I31/'Calculations - HIDE'!AH12)</f>
        <v>0</v>
      </c>
    </row>
    <row r="36" spans="1:9" ht="23.25" customHeight="1" thickBot="1" x14ac:dyDescent="0.25">
      <c r="A36" s="320" t="s">
        <v>339</v>
      </c>
      <c r="B36" s="314"/>
      <c r="C36" s="283"/>
      <c r="D36" s="368" t="s">
        <v>170</v>
      </c>
      <c r="E36" s="369">
        <f>IF('Calculations - HIDE'!J12=0,0,E29/'Calculations - HIDE'!J12)</f>
        <v>7290.4797520661159</v>
      </c>
      <c r="F36" s="369">
        <f>IF('Calculations - HIDE'!P12=0,0,F29/'Calculations - HIDE'!P12)</f>
        <v>7545.8347140039441</v>
      </c>
      <c r="G36" s="369">
        <f>IF('Calculations - HIDE'!V12=0,0,G29/'Calculations - HIDE'!V12)</f>
        <v>6522.0255576559548</v>
      </c>
      <c r="H36" s="369">
        <f>IF('Calculations - HIDE'!AB12=0,0,H29/'Calculations - HIDE'!AB12)</f>
        <v>6434.5163898916971</v>
      </c>
      <c r="I36" s="369">
        <f>IF('Calculations - HIDE'!AH12=0,0,I29/'Calculations - HIDE'!AH12)</f>
        <v>6386.5275261324041</v>
      </c>
    </row>
    <row r="37" spans="1:9" x14ac:dyDescent="0.2">
      <c r="C37" s="319"/>
    </row>
    <row r="38" spans="1:9" x14ac:dyDescent="0.2">
      <c r="C38" s="319"/>
    </row>
    <row r="39" spans="1:9" x14ac:dyDescent="0.2">
      <c r="C39" s="319"/>
    </row>
    <row r="40" spans="1:9" x14ac:dyDescent="0.2">
      <c r="C40" s="319"/>
    </row>
    <row r="41" spans="1:9" x14ac:dyDescent="0.2">
      <c r="C41" s="319"/>
    </row>
    <row r="42" spans="1:9" x14ac:dyDescent="0.2">
      <c r="C42" s="319"/>
    </row>
    <row r="43" spans="1:9" x14ac:dyDescent="0.2">
      <c r="C43" s="319"/>
    </row>
    <row r="44" spans="1:9" x14ac:dyDescent="0.2">
      <c r="C44" s="319"/>
    </row>
    <row r="45" spans="1:9" x14ac:dyDescent="0.2">
      <c r="C45" s="319"/>
    </row>
    <row r="46" spans="1:9" x14ac:dyDescent="0.2">
      <c r="C46" s="319"/>
    </row>
    <row r="47" spans="1:9" x14ac:dyDescent="0.2">
      <c r="C47" s="319"/>
    </row>
    <row r="48" spans="1:9" x14ac:dyDescent="0.2">
      <c r="C48" s="319"/>
    </row>
    <row r="49" spans="3:3" x14ac:dyDescent="0.2">
      <c r="C49" s="319"/>
    </row>
    <row r="50" spans="3:3" x14ac:dyDescent="0.2">
      <c r="C50" s="319"/>
    </row>
    <row r="51" spans="3:3" x14ac:dyDescent="0.2">
      <c r="C51" s="319"/>
    </row>
    <row r="52" spans="3:3" x14ac:dyDescent="0.2">
      <c r="C52" s="319"/>
    </row>
    <row r="53" spans="3:3" x14ac:dyDescent="0.2">
      <c r="C53" s="319"/>
    </row>
    <row r="54" spans="3:3" x14ac:dyDescent="0.2">
      <c r="C54" s="319"/>
    </row>
    <row r="55" spans="3:3" x14ac:dyDescent="0.2">
      <c r="C55" s="319"/>
    </row>
    <row r="56" spans="3:3" x14ac:dyDescent="0.2">
      <c r="C56" s="319"/>
    </row>
    <row r="57" spans="3:3" x14ac:dyDescent="0.2">
      <c r="C57" s="319"/>
    </row>
    <row r="58" spans="3:3" x14ac:dyDescent="0.2">
      <c r="C58" s="319"/>
    </row>
    <row r="59" spans="3:3" x14ac:dyDescent="0.2">
      <c r="C59" s="319"/>
    </row>
    <row r="60" spans="3:3" x14ac:dyDescent="0.2">
      <c r="C60" s="319"/>
    </row>
    <row r="61" spans="3:3" x14ac:dyDescent="0.2">
      <c r="C61" s="319"/>
    </row>
    <row r="62" spans="3:3" x14ac:dyDescent="0.2">
      <c r="C62" s="319"/>
    </row>
    <row r="63" spans="3:3" x14ac:dyDescent="0.2">
      <c r="C63" s="319"/>
    </row>
    <row r="64" spans="3:3" x14ac:dyDescent="0.2">
      <c r="C64" s="319"/>
    </row>
    <row r="65" spans="3:3" x14ac:dyDescent="0.2">
      <c r="C65" s="319"/>
    </row>
    <row r="66" spans="3:3" x14ac:dyDescent="0.2">
      <c r="C66" s="319"/>
    </row>
    <row r="67" spans="3:3" x14ac:dyDescent="0.2">
      <c r="C67" s="319"/>
    </row>
    <row r="68" spans="3:3" x14ac:dyDescent="0.2">
      <c r="C68" s="319"/>
    </row>
    <row r="69" spans="3:3" x14ac:dyDescent="0.2">
      <c r="C69" s="319"/>
    </row>
    <row r="70" spans="3:3" x14ac:dyDescent="0.2">
      <c r="C70" s="319"/>
    </row>
    <row r="71" spans="3:3" x14ac:dyDescent="0.2">
      <c r="C71" s="319"/>
    </row>
    <row r="72" spans="3:3" x14ac:dyDescent="0.2">
      <c r="C72" s="319"/>
    </row>
    <row r="73" spans="3:3" x14ac:dyDescent="0.2">
      <c r="C73" s="319"/>
    </row>
    <row r="74" spans="3:3" x14ac:dyDescent="0.2">
      <c r="C74" s="319"/>
    </row>
    <row r="75" spans="3:3" x14ac:dyDescent="0.2">
      <c r="C75" s="319"/>
    </row>
    <row r="76" spans="3:3" x14ac:dyDescent="0.2">
      <c r="C76" s="319"/>
    </row>
    <row r="77" spans="3:3" x14ac:dyDescent="0.2">
      <c r="C77" s="319"/>
    </row>
    <row r="78" spans="3:3" x14ac:dyDescent="0.2">
      <c r="C78" s="319"/>
    </row>
    <row r="79" spans="3:3" x14ac:dyDescent="0.2">
      <c r="C79" s="319"/>
    </row>
    <row r="80" spans="3:3" x14ac:dyDescent="0.2">
      <c r="C80" s="319"/>
    </row>
    <row r="81" spans="3:3" x14ac:dyDescent="0.2">
      <c r="C81" s="319"/>
    </row>
    <row r="82" spans="3:3" x14ac:dyDescent="0.2">
      <c r="C82" s="319"/>
    </row>
    <row r="83" spans="3:3" x14ac:dyDescent="0.2">
      <c r="C83" s="319"/>
    </row>
    <row r="84" spans="3:3" x14ac:dyDescent="0.2">
      <c r="C84" s="319"/>
    </row>
    <row r="85" spans="3:3" x14ac:dyDescent="0.2">
      <c r="C85" s="319"/>
    </row>
    <row r="86" spans="3:3" x14ac:dyDescent="0.2">
      <c r="C86" s="319"/>
    </row>
    <row r="87" spans="3:3" x14ac:dyDescent="0.2">
      <c r="C87" s="319"/>
    </row>
    <row r="88" spans="3:3" x14ac:dyDescent="0.2">
      <c r="C88" s="319"/>
    </row>
    <row r="89" spans="3:3" x14ac:dyDescent="0.2">
      <c r="C89" s="319"/>
    </row>
    <row r="90" spans="3:3" x14ac:dyDescent="0.2">
      <c r="C90" s="319"/>
    </row>
    <row r="91" spans="3:3" x14ac:dyDescent="0.2">
      <c r="C91" s="319"/>
    </row>
    <row r="92" spans="3:3" x14ac:dyDescent="0.2">
      <c r="C92" s="319"/>
    </row>
    <row r="93" spans="3:3" x14ac:dyDescent="0.2">
      <c r="C93" s="319"/>
    </row>
    <row r="94" spans="3:3" x14ac:dyDescent="0.2">
      <c r="C94" s="319"/>
    </row>
    <row r="95" spans="3:3" x14ac:dyDescent="0.2">
      <c r="C95" s="319"/>
    </row>
    <row r="96" spans="3:3" x14ac:dyDescent="0.2">
      <c r="C96" s="319"/>
    </row>
    <row r="97" spans="3:3" x14ac:dyDescent="0.2">
      <c r="C97" s="319"/>
    </row>
    <row r="98" spans="3:3" x14ac:dyDescent="0.2">
      <c r="C98" s="319"/>
    </row>
    <row r="99" spans="3:3" x14ac:dyDescent="0.2">
      <c r="C99" s="319"/>
    </row>
    <row r="100" spans="3:3" x14ac:dyDescent="0.2">
      <c r="C100" s="319"/>
    </row>
    <row r="101" spans="3:3" x14ac:dyDescent="0.2">
      <c r="C101" s="319"/>
    </row>
    <row r="102" spans="3:3" x14ac:dyDescent="0.2">
      <c r="C102" s="319"/>
    </row>
    <row r="103" spans="3:3" x14ac:dyDescent="0.2">
      <c r="C103" s="319"/>
    </row>
    <row r="104" spans="3:3" x14ac:dyDescent="0.2">
      <c r="C104" s="319"/>
    </row>
    <row r="105" spans="3:3" x14ac:dyDescent="0.2">
      <c r="C105" s="319"/>
    </row>
    <row r="106" spans="3:3" x14ac:dyDescent="0.2">
      <c r="C106" s="319"/>
    </row>
    <row r="107" spans="3:3" x14ac:dyDescent="0.2">
      <c r="C107" s="319"/>
    </row>
    <row r="108" spans="3:3" x14ac:dyDescent="0.2">
      <c r="C108" s="319"/>
    </row>
    <row r="109" spans="3:3" x14ac:dyDescent="0.2">
      <c r="C109" s="319"/>
    </row>
    <row r="110" spans="3:3" x14ac:dyDescent="0.2">
      <c r="C110" s="319"/>
    </row>
    <row r="111" spans="3:3" x14ac:dyDescent="0.2">
      <c r="C111" s="319"/>
    </row>
    <row r="112" spans="3:3" x14ac:dyDescent="0.2">
      <c r="C112" s="319"/>
    </row>
    <row r="113" spans="3:9" x14ac:dyDescent="0.2">
      <c r="C113" s="319"/>
    </row>
    <row r="114" spans="3:9" x14ac:dyDescent="0.2">
      <c r="C114" s="319"/>
    </row>
    <row r="115" spans="3:9" x14ac:dyDescent="0.2">
      <c r="C115" s="319"/>
    </row>
    <row r="116" spans="3:9" x14ac:dyDescent="0.2">
      <c r="C116" s="319"/>
    </row>
    <row r="117" spans="3:9" x14ac:dyDescent="0.2">
      <c r="C117" s="319"/>
    </row>
    <row r="118" spans="3:9" x14ac:dyDescent="0.2">
      <c r="C118" s="319"/>
    </row>
    <row r="119" spans="3:9" x14ac:dyDescent="0.2">
      <c r="C119" s="319"/>
    </row>
    <row r="120" spans="3:9" x14ac:dyDescent="0.2">
      <c r="C120" s="319"/>
    </row>
    <row r="121" spans="3:9" x14ac:dyDescent="0.2">
      <c r="C121" s="319"/>
    </row>
    <row r="122" spans="3:9" x14ac:dyDescent="0.2">
      <c r="C122" s="319"/>
    </row>
    <row r="123" spans="3:9" x14ac:dyDescent="0.2">
      <c r="C123" s="319"/>
      <c r="E123" s="319"/>
      <c r="F123" s="319"/>
      <c r="G123" s="319"/>
      <c r="H123" s="319"/>
      <c r="I123" s="319"/>
    </row>
    <row r="124" spans="3:9" x14ac:dyDescent="0.2">
      <c r="C124" s="319"/>
      <c r="E124" s="319"/>
      <c r="F124" s="319"/>
      <c r="G124" s="319"/>
      <c r="H124" s="319"/>
      <c r="I124" s="319"/>
    </row>
    <row r="125" spans="3:9" x14ac:dyDescent="0.2">
      <c r="C125" s="319"/>
      <c r="E125" s="319"/>
      <c r="F125" s="319"/>
      <c r="G125" s="319"/>
      <c r="H125" s="319"/>
      <c r="I125" s="319"/>
    </row>
    <row r="126" spans="3:9" x14ac:dyDescent="0.2">
      <c r="C126" s="319"/>
      <c r="E126" s="319"/>
      <c r="F126" s="319"/>
      <c r="G126" s="319"/>
      <c r="H126" s="319"/>
      <c r="I126" s="319"/>
    </row>
    <row r="127" spans="3:9" x14ac:dyDescent="0.2">
      <c r="C127" s="319"/>
      <c r="E127" s="319"/>
      <c r="F127" s="319"/>
      <c r="G127" s="319"/>
      <c r="H127" s="319"/>
      <c r="I127" s="319"/>
    </row>
    <row r="128" spans="3:9" x14ac:dyDescent="0.2">
      <c r="C128" s="319"/>
      <c r="E128" s="319"/>
      <c r="F128" s="319"/>
      <c r="G128" s="319"/>
      <c r="H128" s="319"/>
      <c r="I128" s="319"/>
    </row>
    <row r="129" spans="3:9" x14ac:dyDescent="0.2">
      <c r="C129" s="319"/>
      <c r="E129" s="319"/>
      <c r="F129" s="319"/>
      <c r="G129" s="319"/>
      <c r="H129" s="319"/>
      <c r="I129" s="319"/>
    </row>
    <row r="130" spans="3:9" x14ac:dyDescent="0.2">
      <c r="C130" s="319"/>
      <c r="E130" s="319"/>
      <c r="F130" s="319"/>
      <c r="G130" s="319"/>
      <c r="H130" s="319"/>
      <c r="I130" s="319"/>
    </row>
    <row r="131" spans="3:9" x14ac:dyDescent="0.2">
      <c r="C131" s="319"/>
      <c r="E131" s="319"/>
      <c r="F131" s="319"/>
      <c r="G131" s="319"/>
      <c r="H131" s="319"/>
      <c r="I131" s="319"/>
    </row>
    <row r="132" spans="3:9" x14ac:dyDescent="0.2">
      <c r="C132" s="319"/>
      <c r="E132" s="319"/>
      <c r="F132" s="319"/>
      <c r="G132" s="319"/>
      <c r="H132" s="319"/>
      <c r="I132" s="319"/>
    </row>
    <row r="133" spans="3:9" x14ac:dyDescent="0.2">
      <c r="C133" s="319"/>
      <c r="E133" s="319"/>
      <c r="F133" s="319"/>
      <c r="G133" s="319"/>
      <c r="H133" s="319"/>
      <c r="I133" s="319"/>
    </row>
    <row r="134" spans="3:9" x14ac:dyDescent="0.2">
      <c r="C134" s="319"/>
      <c r="E134" s="319"/>
      <c r="F134" s="319"/>
      <c r="G134" s="319"/>
      <c r="H134" s="319"/>
      <c r="I134" s="319"/>
    </row>
    <row r="135" spans="3:9" x14ac:dyDescent="0.2">
      <c r="C135" s="319"/>
      <c r="E135" s="319"/>
      <c r="F135" s="319"/>
      <c r="G135" s="319"/>
      <c r="H135" s="319"/>
      <c r="I135" s="319"/>
    </row>
    <row r="136" spans="3:9" x14ac:dyDescent="0.2">
      <c r="C136" s="319"/>
      <c r="E136" s="319"/>
      <c r="F136" s="319"/>
      <c r="G136" s="319"/>
      <c r="H136" s="319"/>
      <c r="I136" s="319"/>
    </row>
    <row r="137" spans="3:9" x14ac:dyDescent="0.2">
      <c r="C137" s="319"/>
      <c r="E137" s="319"/>
      <c r="F137" s="319"/>
      <c r="G137" s="319"/>
      <c r="H137" s="319"/>
      <c r="I137" s="319"/>
    </row>
    <row r="138" spans="3:9" x14ac:dyDescent="0.2">
      <c r="C138" s="319"/>
      <c r="E138" s="319"/>
      <c r="F138" s="319"/>
      <c r="G138" s="319"/>
      <c r="H138" s="319"/>
      <c r="I138" s="319"/>
    </row>
    <row r="139" spans="3:9" x14ac:dyDescent="0.2">
      <c r="C139" s="319"/>
      <c r="E139" s="319"/>
      <c r="F139" s="319"/>
      <c r="G139" s="319"/>
      <c r="H139" s="319"/>
      <c r="I139" s="319"/>
    </row>
    <row r="140" spans="3:9" x14ac:dyDescent="0.2">
      <c r="C140" s="319"/>
      <c r="E140" s="319"/>
      <c r="F140" s="319"/>
      <c r="G140" s="319"/>
      <c r="H140" s="319"/>
      <c r="I140" s="319"/>
    </row>
    <row r="141" spans="3:9" x14ac:dyDescent="0.2">
      <c r="C141" s="319"/>
      <c r="E141" s="319"/>
      <c r="F141" s="319"/>
      <c r="G141" s="319"/>
      <c r="H141" s="319"/>
      <c r="I141" s="319"/>
    </row>
    <row r="142" spans="3:9" x14ac:dyDescent="0.2">
      <c r="C142" s="319"/>
      <c r="E142" s="319"/>
      <c r="F142" s="319"/>
      <c r="G142" s="319"/>
      <c r="H142" s="319"/>
      <c r="I142" s="319"/>
    </row>
    <row r="143" spans="3:9" x14ac:dyDescent="0.2">
      <c r="C143" s="319"/>
      <c r="E143" s="319"/>
      <c r="F143" s="319"/>
      <c r="G143" s="319"/>
      <c r="H143" s="319"/>
      <c r="I143" s="319"/>
    </row>
    <row r="144" spans="3:9" x14ac:dyDescent="0.2">
      <c r="C144" s="319"/>
      <c r="E144" s="319"/>
      <c r="F144" s="319"/>
      <c r="G144" s="319"/>
      <c r="H144" s="319"/>
      <c r="I144" s="319"/>
    </row>
    <row r="145" spans="3:9" x14ac:dyDescent="0.2">
      <c r="C145" s="319"/>
      <c r="E145" s="319"/>
      <c r="F145" s="319"/>
      <c r="G145" s="319"/>
      <c r="H145" s="319"/>
      <c r="I145" s="319"/>
    </row>
    <row r="146" spans="3:9" x14ac:dyDescent="0.2">
      <c r="C146" s="319"/>
      <c r="E146" s="319"/>
      <c r="F146" s="319"/>
      <c r="G146" s="319"/>
      <c r="H146" s="319"/>
      <c r="I146" s="319"/>
    </row>
    <row r="147" spans="3:9" x14ac:dyDescent="0.2">
      <c r="C147" s="319"/>
      <c r="E147" s="319"/>
      <c r="F147" s="319"/>
      <c r="G147" s="319"/>
      <c r="H147" s="319"/>
      <c r="I147" s="319"/>
    </row>
    <row r="148" spans="3:9" x14ac:dyDescent="0.2">
      <c r="C148" s="319"/>
      <c r="E148" s="319"/>
      <c r="F148" s="319"/>
      <c r="G148" s="319"/>
      <c r="H148" s="319"/>
      <c r="I148" s="319"/>
    </row>
    <row r="149" spans="3:9" x14ac:dyDescent="0.2">
      <c r="C149" s="319"/>
      <c r="E149" s="319"/>
      <c r="F149" s="319"/>
      <c r="G149" s="319"/>
      <c r="H149" s="319"/>
      <c r="I149" s="319"/>
    </row>
    <row r="150" spans="3:9" x14ac:dyDescent="0.2">
      <c r="C150" s="319"/>
      <c r="E150" s="319"/>
      <c r="F150" s="319"/>
      <c r="G150" s="319"/>
      <c r="H150" s="319"/>
      <c r="I150" s="319"/>
    </row>
    <row r="151" spans="3:9" x14ac:dyDescent="0.2">
      <c r="C151" s="319"/>
      <c r="E151" s="319"/>
      <c r="F151" s="319"/>
      <c r="G151" s="319"/>
      <c r="H151" s="319"/>
      <c r="I151" s="319"/>
    </row>
    <row r="152" spans="3:9" x14ac:dyDescent="0.2">
      <c r="C152" s="319"/>
      <c r="E152" s="319"/>
      <c r="F152" s="319"/>
      <c r="G152" s="319"/>
      <c r="H152" s="319"/>
      <c r="I152" s="319"/>
    </row>
    <row r="153" spans="3:9" x14ac:dyDescent="0.2">
      <c r="C153" s="319"/>
      <c r="E153" s="319"/>
      <c r="F153" s="319"/>
      <c r="G153" s="319"/>
      <c r="H153" s="319"/>
      <c r="I153" s="319"/>
    </row>
    <row r="154" spans="3:9" x14ac:dyDescent="0.2">
      <c r="C154" s="319"/>
      <c r="E154" s="319"/>
      <c r="F154" s="319"/>
      <c r="G154" s="319"/>
      <c r="H154" s="319"/>
      <c r="I154" s="319"/>
    </row>
    <row r="155" spans="3:9" x14ac:dyDescent="0.2">
      <c r="C155" s="319"/>
      <c r="E155" s="319"/>
      <c r="F155" s="319"/>
      <c r="G155" s="319"/>
      <c r="H155" s="319"/>
      <c r="I155" s="319"/>
    </row>
    <row r="156" spans="3:9" x14ac:dyDescent="0.2">
      <c r="C156" s="319"/>
      <c r="E156" s="319"/>
      <c r="F156" s="319"/>
      <c r="G156" s="319"/>
      <c r="H156" s="319"/>
      <c r="I156" s="319"/>
    </row>
    <row r="157" spans="3:9" x14ac:dyDescent="0.2">
      <c r="C157" s="319"/>
      <c r="E157" s="319"/>
      <c r="F157" s="319"/>
      <c r="G157" s="319"/>
      <c r="H157" s="319"/>
      <c r="I157" s="319"/>
    </row>
    <row r="158" spans="3:9" x14ac:dyDescent="0.2">
      <c r="C158" s="319"/>
      <c r="E158" s="319"/>
      <c r="F158" s="319"/>
      <c r="G158" s="319"/>
      <c r="H158" s="319"/>
      <c r="I158" s="319"/>
    </row>
    <row r="159" spans="3:9" x14ac:dyDescent="0.2">
      <c r="C159" s="319"/>
      <c r="E159" s="319"/>
      <c r="F159" s="319"/>
      <c r="G159" s="319"/>
      <c r="H159" s="319"/>
      <c r="I159" s="319"/>
    </row>
    <row r="160" spans="3:9" x14ac:dyDescent="0.2">
      <c r="C160" s="319"/>
      <c r="E160" s="319"/>
      <c r="F160" s="319"/>
      <c r="G160" s="319"/>
      <c r="H160" s="319"/>
      <c r="I160" s="319"/>
    </row>
    <row r="161" spans="3:9" x14ac:dyDescent="0.2">
      <c r="C161" s="319"/>
      <c r="E161" s="319"/>
      <c r="F161" s="319"/>
      <c r="G161" s="319"/>
      <c r="H161" s="319"/>
      <c r="I161" s="319"/>
    </row>
    <row r="162" spans="3:9" x14ac:dyDescent="0.2">
      <c r="C162" s="319"/>
      <c r="E162" s="319"/>
      <c r="F162" s="319"/>
      <c r="G162" s="319"/>
      <c r="H162" s="319"/>
      <c r="I162" s="319"/>
    </row>
    <row r="163" spans="3:9" x14ac:dyDescent="0.2">
      <c r="C163" s="319"/>
      <c r="E163" s="319"/>
      <c r="F163" s="319"/>
      <c r="G163" s="319"/>
      <c r="H163" s="319"/>
      <c r="I163" s="319"/>
    </row>
    <row r="164" spans="3:9" x14ac:dyDescent="0.2">
      <c r="C164" s="319"/>
      <c r="E164" s="319"/>
      <c r="F164" s="319"/>
      <c r="G164" s="319"/>
      <c r="H164" s="319"/>
      <c r="I164" s="319"/>
    </row>
    <row r="165" spans="3:9" x14ac:dyDescent="0.2">
      <c r="C165" s="319"/>
      <c r="E165" s="319"/>
      <c r="F165" s="319"/>
      <c r="G165" s="319"/>
      <c r="H165" s="319"/>
      <c r="I165" s="319"/>
    </row>
    <row r="166" spans="3:9" x14ac:dyDescent="0.2">
      <c r="C166" s="319"/>
      <c r="E166" s="319"/>
      <c r="F166" s="319"/>
      <c r="G166" s="319"/>
      <c r="H166" s="319"/>
      <c r="I166" s="319"/>
    </row>
    <row r="167" spans="3:9" x14ac:dyDescent="0.2">
      <c r="C167" s="319"/>
      <c r="E167" s="319"/>
      <c r="F167" s="319"/>
      <c r="G167" s="319"/>
      <c r="H167" s="319"/>
      <c r="I167" s="319"/>
    </row>
    <row r="168" spans="3:9" x14ac:dyDescent="0.2">
      <c r="C168" s="319"/>
      <c r="E168" s="319"/>
      <c r="F168" s="319"/>
      <c r="G168" s="319"/>
      <c r="H168" s="319"/>
      <c r="I168" s="319"/>
    </row>
    <row r="169" spans="3:9" x14ac:dyDescent="0.2">
      <c r="C169" s="319"/>
      <c r="E169" s="319"/>
      <c r="F169" s="319"/>
      <c r="G169" s="319"/>
      <c r="H169" s="319"/>
      <c r="I169" s="319"/>
    </row>
    <row r="170" spans="3:9" x14ac:dyDescent="0.2">
      <c r="C170" s="319"/>
      <c r="E170" s="319"/>
      <c r="F170" s="319"/>
      <c r="G170" s="319"/>
      <c r="H170" s="319"/>
      <c r="I170" s="319"/>
    </row>
    <row r="171" spans="3:9" x14ac:dyDescent="0.2">
      <c r="C171" s="319"/>
      <c r="E171" s="319"/>
      <c r="F171" s="319"/>
      <c r="G171" s="319"/>
      <c r="H171" s="319"/>
      <c r="I171" s="319"/>
    </row>
    <row r="172" spans="3:9" x14ac:dyDescent="0.2">
      <c r="C172" s="319"/>
      <c r="E172" s="319"/>
      <c r="F172" s="319"/>
      <c r="G172" s="319"/>
      <c r="H172" s="319"/>
      <c r="I172" s="319"/>
    </row>
  </sheetData>
  <sheetProtection insertRows="0" autoFilter="0"/>
  <conditionalFormatting sqref="D31:I31">
    <cfRule type="cellIs" dxfId="4" priority="4" operator="notEqual">
      <formula>0</formula>
    </cfRule>
    <cfRule type="cellIs" dxfId="3" priority="5" operator="equal">
      <formula>0</formula>
    </cfRule>
  </conditionalFormatting>
  <conditionalFormatting sqref="D31:I31">
    <cfRule type="cellIs" dxfId="2" priority="2" operator="lessThan">
      <formula>0</formula>
    </cfRule>
    <cfRule type="cellIs" dxfId="1" priority="3" operator="equal">
      <formula>0</formula>
    </cfRule>
  </conditionalFormatting>
  <conditionalFormatting sqref="D31:I31">
    <cfRule type="cellIs" dxfId="0" priority="1" operator="greaterThan">
      <formula>0</formula>
    </cfRule>
  </conditionalFormatting>
  <pageMargins left="0.7" right="0.7" top="0.75" bottom="0.75" header="0.3" footer="0.3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K225"/>
  <sheetViews>
    <sheetView topLeftCell="AA25" zoomScale="90" zoomScaleNormal="90" workbookViewId="0">
      <selection activeCell="B44" sqref="B44"/>
    </sheetView>
  </sheetViews>
  <sheetFormatPr defaultRowHeight="15" outlineLevelCol="1" x14ac:dyDescent="0.25"/>
  <cols>
    <col min="1" max="1" width="13.42578125" style="9" customWidth="1" outlineLevel="1"/>
    <col min="2" max="2" width="52.42578125" style="14" customWidth="1" outlineLevel="1"/>
    <col min="3" max="3" width="13.7109375" style="14" customWidth="1" outlineLevel="1"/>
    <col min="4" max="4" width="21.140625" style="14" customWidth="1" outlineLevel="1"/>
    <col min="5" max="5" width="17.42578125" style="14" customWidth="1" outlineLevel="1"/>
    <col min="6" max="6" width="3.5703125" style="9" customWidth="1" outlineLevel="1"/>
    <col min="7" max="7" width="13.42578125" style="9" customWidth="1"/>
    <col min="8" max="8" width="52.42578125" style="14" bestFit="1" customWidth="1"/>
    <col min="9" max="9" width="13.7109375" style="14" bestFit="1" customWidth="1"/>
    <col min="10" max="10" width="21.140625" style="14" customWidth="1"/>
    <col min="11" max="11" width="16.140625" style="14" customWidth="1"/>
    <col min="12" max="12" width="3.5703125" style="9" customWidth="1"/>
    <col min="13" max="13" width="13.42578125" style="9" customWidth="1"/>
    <col min="14" max="14" width="52.42578125" style="14" bestFit="1" customWidth="1"/>
    <col min="15" max="15" width="13.7109375" style="14" bestFit="1" customWidth="1"/>
    <col min="16" max="16" width="21.140625" style="14" customWidth="1"/>
    <col min="17" max="17" width="16.140625" style="14" customWidth="1"/>
    <col min="18" max="18" width="3.5703125" style="9" customWidth="1"/>
    <col min="19" max="19" width="13.42578125" style="9" customWidth="1"/>
    <col min="20" max="20" width="52.42578125" style="14" bestFit="1" customWidth="1"/>
    <col min="21" max="21" width="13.7109375" style="14" bestFit="1" customWidth="1"/>
    <col min="22" max="22" width="21.140625" style="14" customWidth="1"/>
    <col min="23" max="23" width="16.140625" style="14" customWidth="1"/>
    <col min="24" max="24" width="3.5703125" style="9" customWidth="1"/>
    <col min="25" max="25" width="13.42578125" style="9" customWidth="1"/>
    <col min="26" max="26" width="52.42578125" style="14" bestFit="1" customWidth="1"/>
    <col min="27" max="27" width="13.7109375" style="14" bestFit="1" customWidth="1"/>
    <col min="28" max="28" width="21.140625" style="14" customWidth="1"/>
    <col min="29" max="29" width="16.140625" style="14" customWidth="1"/>
    <col min="30" max="30" width="3.5703125" style="9" customWidth="1"/>
    <col min="31" max="31" width="13.42578125" style="9" customWidth="1"/>
    <col min="32" max="32" width="52.42578125" style="14" bestFit="1" customWidth="1"/>
    <col min="33" max="33" width="13.7109375" style="14" bestFit="1" customWidth="1"/>
    <col min="34" max="34" width="21.140625" style="14" customWidth="1"/>
    <col min="35" max="35" width="16.140625" style="14" customWidth="1"/>
    <col min="36" max="36" width="15" style="14" customWidth="1"/>
    <col min="37" max="16384" width="9.140625" style="14"/>
  </cols>
  <sheetData>
    <row r="1" spans="1:35" ht="15" customHeight="1" x14ac:dyDescent="0.25">
      <c r="B1" s="555" t="s">
        <v>343</v>
      </c>
      <c r="C1" s="556"/>
      <c r="D1" s="556"/>
      <c r="E1" s="557"/>
      <c r="H1" s="555" t="s">
        <v>164</v>
      </c>
      <c r="I1" s="556"/>
      <c r="J1" s="556"/>
      <c r="K1" s="557"/>
      <c r="N1" s="555" t="s">
        <v>165</v>
      </c>
      <c r="O1" s="556"/>
      <c r="P1" s="556"/>
      <c r="Q1" s="557"/>
      <c r="T1" s="555" t="s">
        <v>166</v>
      </c>
      <c r="U1" s="556"/>
      <c r="V1" s="556"/>
      <c r="W1" s="557"/>
      <c r="Z1" s="555" t="s">
        <v>167</v>
      </c>
      <c r="AA1" s="556"/>
      <c r="AB1" s="556"/>
      <c r="AC1" s="557"/>
      <c r="AF1" s="555" t="s">
        <v>168</v>
      </c>
      <c r="AG1" s="556"/>
      <c r="AH1" s="556"/>
      <c r="AI1" s="557"/>
    </row>
    <row r="2" spans="1:35" ht="15.75" customHeight="1" thickBot="1" x14ac:dyDescent="0.3">
      <c r="B2" s="558"/>
      <c r="C2" s="559"/>
      <c r="D2" s="559"/>
      <c r="E2" s="560"/>
      <c r="H2" s="558"/>
      <c r="I2" s="559"/>
      <c r="J2" s="559"/>
      <c r="K2" s="560"/>
      <c r="N2" s="558"/>
      <c r="O2" s="559"/>
      <c r="P2" s="559"/>
      <c r="Q2" s="560"/>
      <c r="T2" s="558"/>
      <c r="U2" s="559"/>
      <c r="V2" s="559"/>
      <c r="W2" s="560"/>
      <c r="Z2" s="558"/>
      <c r="AA2" s="559"/>
      <c r="AB2" s="559"/>
      <c r="AC2" s="560"/>
      <c r="AF2" s="558"/>
      <c r="AG2" s="559"/>
      <c r="AH2" s="559"/>
      <c r="AI2" s="560"/>
    </row>
    <row r="3" spans="1:35" ht="27" thickBot="1" x14ac:dyDescent="0.3">
      <c r="B3" s="381"/>
      <c r="C3" s="381"/>
      <c r="D3" s="381"/>
      <c r="E3" s="381"/>
    </row>
    <row r="4" spans="1:35" ht="15.75" thickBot="1" x14ac:dyDescent="0.3">
      <c r="B4" s="9"/>
      <c r="C4" s="10"/>
      <c r="D4" s="11" t="s">
        <v>105</v>
      </c>
      <c r="E4" s="12"/>
      <c r="F4" s="13"/>
      <c r="H4" s="9"/>
      <c r="I4" s="10"/>
      <c r="J4" s="11" t="s">
        <v>105</v>
      </c>
      <c r="K4" s="12"/>
      <c r="L4" s="13"/>
      <c r="N4" s="9"/>
      <c r="O4" s="10"/>
      <c r="P4" s="11" t="s">
        <v>105</v>
      </c>
      <c r="Q4" s="12"/>
      <c r="R4" s="13"/>
      <c r="T4" s="9"/>
      <c r="U4" s="10"/>
      <c r="V4" s="11" t="s">
        <v>105</v>
      </c>
      <c r="W4" s="12"/>
      <c r="X4" s="13"/>
      <c r="Z4" s="9"/>
      <c r="AA4" s="10"/>
      <c r="AB4" s="11" t="s">
        <v>105</v>
      </c>
      <c r="AC4" s="12"/>
      <c r="AD4" s="13"/>
      <c r="AF4" s="9"/>
      <c r="AG4" s="10"/>
      <c r="AH4" s="11" t="s">
        <v>105</v>
      </c>
      <c r="AI4" s="12"/>
    </row>
    <row r="5" spans="1:35" x14ac:dyDescent="0.25">
      <c r="B5" s="9"/>
      <c r="C5" s="15"/>
      <c r="D5" s="16" t="s">
        <v>106</v>
      </c>
      <c r="E5" s="17">
        <v>65308</v>
      </c>
      <c r="F5" s="13"/>
      <c r="G5" s="541">
        <f>E5-(E5*1.5%)</f>
        <v>64328.38</v>
      </c>
      <c r="H5" s="9"/>
      <c r="I5" s="15"/>
      <c r="J5" s="16" t="s">
        <v>106</v>
      </c>
      <c r="K5" s="17">
        <f>E5*(1+'Start Here - Data Entry '!$G$13)</f>
        <v>65308</v>
      </c>
      <c r="L5" s="13"/>
      <c r="N5" s="9"/>
      <c r="O5" s="15"/>
      <c r="P5" s="16" t="s">
        <v>106</v>
      </c>
      <c r="Q5" s="17">
        <f>K5*(1+'Start Here - Data Entry '!$H$13)</f>
        <v>65308</v>
      </c>
      <c r="R5" s="13"/>
      <c r="T5" s="9"/>
      <c r="U5" s="15"/>
      <c r="V5" s="16" t="s">
        <v>106</v>
      </c>
      <c r="W5" s="17">
        <f>Q5*(1+'Start Here - Data Entry '!$I$13)</f>
        <v>65308</v>
      </c>
      <c r="X5" s="13"/>
      <c r="Z5" s="9"/>
      <c r="AA5" s="15"/>
      <c r="AB5" s="16" t="s">
        <v>106</v>
      </c>
      <c r="AC5" s="17">
        <f>W5*(1+'Start Here - Data Entry '!$J$13)</f>
        <v>65308</v>
      </c>
      <c r="AD5" s="13"/>
      <c r="AF5" s="9"/>
      <c r="AG5" s="15"/>
      <c r="AH5" s="16" t="s">
        <v>106</v>
      </c>
      <c r="AI5" s="17">
        <f>AC5*(1+'Start Here - Data Entry '!$K$13)</f>
        <v>65308</v>
      </c>
    </row>
    <row r="6" spans="1:35" x14ac:dyDescent="0.25">
      <c r="B6" s="9"/>
      <c r="C6" s="15"/>
      <c r="D6" s="16" t="s">
        <v>107</v>
      </c>
      <c r="E6" s="384">
        <v>12.18</v>
      </c>
      <c r="F6" s="13"/>
      <c r="H6" s="9"/>
      <c r="I6" s="15"/>
      <c r="J6" s="16" t="s">
        <v>107</v>
      </c>
      <c r="K6" s="384">
        <f>E6*(1+'Start Here - Data Entry '!$G$13)</f>
        <v>12.18</v>
      </c>
      <c r="L6" s="13"/>
      <c r="N6" s="9"/>
      <c r="O6" s="15"/>
      <c r="P6" s="16" t="s">
        <v>107</v>
      </c>
      <c r="Q6" s="384">
        <f>K6*(1+'Start Here - Data Entry '!$H$13)</f>
        <v>12.18</v>
      </c>
      <c r="R6" s="13"/>
      <c r="T6" s="9"/>
      <c r="U6" s="15"/>
      <c r="V6" s="16" t="s">
        <v>107</v>
      </c>
      <c r="W6" s="384">
        <f>Q6*(1+'Start Here - Data Entry '!$I$13)</f>
        <v>12.18</v>
      </c>
      <c r="X6" s="13"/>
      <c r="Z6" s="9"/>
      <c r="AA6" s="15"/>
      <c r="AB6" s="16" t="s">
        <v>107</v>
      </c>
      <c r="AC6" s="384">
        <f>W6*(1+'Start Here - Data Entry '!$J$13)</f>
        <v>12.18</v>
      </c>
      <c r="AD6" s="13"/>
      <c r="AF6" s="9"/>
      <c r="AG6" s="15"/>
      <c r="AH6" s="16" t="s">
        <v>107</v>
      </c>
      <c r="AI6" s="384">
        <f>AC6*(1+'Start Here - Data Entry '!$K$13)</f>
        <v>12.18</v>
      </c>
    </row>
    <row r="7" spans="1:35" x14ac:dyDescent="0.25">
      <c r="B7" s="9"/>
      <c r="C7" s="15"/>
      <c r="D7" s="16" t="s">
        <v>347</v>
      </c>
      <c r="E7" s="384">
        <v>40000</v>
      </c>
      <c r="F7" s="13"/>
      <c r="H7" s="540"/>
      <c r="I7" s="15"/>
      <c r="J7" s="16" t="s">
        <v>347</v>
      </c>
      <c r="K7" s="384">
        <f>ROUND(E7*(1+'Start Here - Data Entry '!$G$13),0)</f>
        <v>40000</v>
      </c>
      <c r="L7" s="13"/>
      <c r="N7" s="9"/>
      <c r="O7" s="15"/>
      <c r="P7" s="16" t="s">
        <v>347</v>
      </c>
      <c r="Q7" s="384">
        <f>ROUND(K7*(1+'Start Here - Data Entry '!$H$13),0)</f>
        <v>40000</v>
      </c>
      <c r="R7" s="13"/>
      <c r="T7" s="9"/>
      <c r="U7" s="15"/>
      <c r="V7" s="16" t="s">
        <v>347</v>
      </c>
      <c r="W7" s="384">
        <f>ROUND(Q7*(1+'Start Here - Data Entry '!$I$13),0)</f>
        <v>40000</v>
      </c>
      <c r="X7" s="13"/>
      <c r="Z7" s="9"/>
      <c r="AA7" s="15"/>
      <c r="AB7" s="16" t="s">
        <v>347</v>
      </c>
      <c r="AC7" s="384">
        <f>ROUND(W7*(1+'Start Here - Data Entry '!$J$13),0)</f>
        <v>40000</v>
      </c>
      <c r="AD7" s="13"/>
      <c r="AF7" s="9"/>
      <c r="AG7" s="15"/>
      <c r="AH7" s="16" t="s">
        <v>107</v>
      </c>
      <c r="AI7" s="16">
        <f>ROUND(AC7*(1+'Start Here - Data Entry '!$J$13),0)</f>
        <v>40000</v>
      </c>
    </row>
    <row r="8" spans="1:35" ht="15.75" thickBot="1" x14ac:dyDescent="0.3">
      <c r="B8" s="9"/>
      <c r="C8" s="18"/>
      <c r="D8" s="19" t="s">
        <v>348</v>
      </c>
      <c r="E8" s="20">
        <v>90000</v>
      </c>
      <c r="F8" s="13"/>
      <c r="H8" s="9"/>
      <c r="I8" s="18"/>
      <c r="J8" s="19" t="s">
        <v>348</v>
      </c>
      <c r="K8" s="20">
        <f>ROUND(E8*(1+'Start Here - Data Entry '!$G$13),0)</f>
        <v>90000</v>
      </c>
      <c r="L8" s="13"/>
      <c r="N8" s="9"/>
      <c r="O8" s="18"/>
      <c r="P8" s="19" t="s">
        <v>348</v>
      </c>
      <c r="Q8" s="20">
        <f>ROUND(K8*(1+'Start Here - Data Entry '!$H$13),0)</f>
        <v>90000</v>
      </c>
      <c r="R8" s="13"/>
      <c r="T8" s="9"/>
      <c r="U8" s="18"/>
      <c r="V8" s="19" t="s">
        <v>348</v>
      </c>
      <c r="W8" s="20">
        <f>ROUND(Q8*(1+'Start Here - Data Entry '!$I$13),0)</f>
        <v>90000</v>
      </c>
      <c r="X8" s="13"/>
      <c r="Z8" s="9"/>
      <c r="AA8" s="18"/>
      <c r="AB8" s="19" t="s">
        <v>348</v>
      </c>
      <c r="AC8" s="20">
        <f>ROUND(W8*(1+'Start Here - Data Entry '!$J$13),0)</f>
        <v>90000</v>
      </c>
      <c r="AD8" s="13"/>
      <c r="AF8" s="9"/>
      <c r="AG8" s="18"/>
      <c r="AH8" s="19" t="s">
        <v>107</v>
      </c>
      <c r="AI8" s="19">
        <f>ROUND(AC8*(1+'Start Here - Data Entry '!$J$13),0)</f>
        <v>90000</v>
      </c>
    </row>
    <row r="9" spans="1:35" ht="15.75" thickBot="1" x14ac:dyDescent="0.3">
      <c r="C9" s="13"/>
      <c r="D9" s="13"/>
      <c r="E9" s="13"/>
      <c r="I9" s="13"/>
      <c r="J9" s="13"/>
      <c r="K9" s="13"/>
      <c r="O9" s="13"/>
      <c r="P9" s="13"/>
      <c r="Q9" s="13"/>
      <c r="U9" s="13"/>
      <c r="V9" s="13"/>
      <c r="W9" s="13"/>
      <c r="AA9" s="13"/>
      <c r="AB9" s="13"/>
      <c r="AC9" s="13"/>
      <c r="AG9" s="13"/>
      <c r="AH9" s="13"/>
      <c r="AI9" s="13"/>
    </row>
    <row r="10" spans="1:35" ht="15.75" thickBot="1" x14ac:dyDescent="0.3">
      <c r="B10" s="21" t="s">
        <v>34</v>
      </c>
      <c r="C10" s="13"/>
      <c r="D10" s="13"/>
      <c r="E10" s="13"/>
      <c r="H10" s="21" t="s">
        <v>34</v>
      </c>
      <c r="I10" s="13"/>
      <c r="J10" s="13"/>
      <c r="K10" s="13"/>
      <c r="N10" s="21" t="s">
        <v>34</v>
      </c>
      <c r="O10" s="13"/>
      <c r="P10" s="13"/>
      <c r="Q10" s="13"/>
      <c r="T10" s="21" t="s">
        <v>34</v>
      </c>
      <c r="U10" s="13"/>
      <c r="V10" s="13"/>
      <c r="W10" s="13"/>
      <c r="Z10" s="21" t="s">
        <v>34</v>
      </c>
      <c r="AA10" s="13"/>
      <c r="AB10" s="13"/>
      <c r="AC10" s="13"/>
      <c r="AF10" s="21" t="s">
        <v>34</v>
      </c>
      <c r="AG10" s="13"/>
      <c r="AH10" s="13"/>
      <c r="AI10" s="13"/>
    </row>
    <row r="11" spans="1:35" s="27" customFormat="1" ht="30.75" thickBot="1" x14ac:dyDescent="0.3">
      <c r="A11" s="22" t="s">
        <v>84</v>
      </c>
      <c r="B11" s="23" t="s">
        <v>20</v>
      </c>
      <c r="C11" s="24" t="s">
        <v>2</v>
      </c>
      <c r="D11" s="24" t="s">
        <v>3</v>
      </c>
      <c r="E11" s="25" t="s">
        <v>136</v>
      </c>
      <c r="F11" s="26"/>
      <c r="G11" s="22" t="s">
        <v>84</v>
      </c>
      <c r="H11" s="23" t="s">
        <v>20</v>
      </c>
      <c r="I11" s="24" t="s">
        <v>2</v>
      </c>
      <c r="J11" s="24" t="s">
        <v>3</v>
      </c>
      <c r="K11" s="25" t="s">
        <v>136</v>
      </c>
      <c r="L11" s="26"/>
      <c r="M11" s="22" t="s">
        <v>84</v>
      </c>
      <c r="N11" s="23" t="s">
        <v>20</v>
      </c>
      <c r="O11" s="24" t="s">
        <v>2</v>
      </c>
      <c r="P11" s="24" t="s">
        <v>3</v>
      </c>
      <c r="Q11" s="25" t="s">
        <v>136</v>
      </c>
      <c r="R11" s="26"/>
      <c r="S11" s="22" t="s">
        <v>84</v>
      </c>
      <c r="T11" s="23" t="s">
        <v>20</v>
      </c>
      <c r="U11" s="24" t="s">
        <v>2</v>
      </c>
      <c r="V11" s="24" t="s">
        <v>3</v>
      </c>
      <c r="W11" s="25" t="s">
        <v>136</v>
      </c>
      <c r="X11" s="26"/>
      <c r="Y11" s="22" t="s">
        <v>84</v>
      </c>
      <c r="Z11" s="23" t="s">
        <v>20</v>
      </c>
      <c r="AA11" s="24" t="s">
        <v>2</v>
      </c>
      <c r="AB11" s="24" t="s">
        <v>3</v>
      </c>
      <c r="AC11" s="25" t="s">
        <v>136</v>
      </c>
      <c r="AD11" s="26"/>
      <c r="AE11" s="22" t="s">
        <v>84</v>
      </c>
      <c r="AF11" s="23" t="s">
        <v>20</v>
      </c>
      <c r="AG11" s="24" t="s">
        <v>2</v>
      </c>
      <c r="AH11" s="24" t="s">
        <v>3</v>
      </c>
      <c r="AI11" s="25" t="s">
        <v>136</v>
      </c>
    </row>
    <row r="12" spans="1:35" ht="20.100000000000001" customHeight="1" x14ac:dyDescent="0.25">
      <c r="A12" s="28"/>
      <c r="B12" s="29" t="s">
        <v>12</v>
      </c>
      <c r="C12" s="30">
        <v>3872</v>
      </c>
      <c r="D12" s="176">
        <f>(('Start Here - Data Entry '!$F36)-('Start Here - Data Entry '!$F31)-(ROUNDDOWN('Start Here - Data Entry '!$F32/2,0)))</f>
        <v>484</v>
      </c>
      <c r="E12" s="32">
        <f>D12*C12</f>
        <v>1874048</v>
      </c>
      <c r="F12" s="33"/>
      <c r="G12" s="28"/>
      <c r="H12" s="29" t="s">
        <v>12</v>
      </c>
      <c r="I12" s="30">
        <v>3872</v>
      </c>
      <c r="J12" s="176">
        <f>(('Start Here - Data Entry '!$G36)-('Start Here - Data Entry '!$G31)-(ROUNDDOWN('Start Here - Data Entry '!$G32/2,0)))</f>
        <v>484</v>
      </c>
      <c r="K12" s="32">
        <f>J12*I12</f>
        <v>1874048</v>
      </c>
      <c r="L12" s="33"/>
      <c r="M12" s="28"/>
      <c r="N12" s="29" t="s">
        <v>12</v>
      </c>
      <c r="O12" s="30">
        <f>I12</f>
        <v>3872</v>
      </c>
      <c r="P12" s="176">
        <f>(('Start Here - Data Entry '!$H36)-('Start Here - Data Entry '!$H31)-(ROUNDDOWN('Start Here - Data Entry '!$H32/2,0)))</f>
        <v>507</v>
      </c>
      <c r="Q12" s="32">
        <f>P12*O12</f>
        <v>1963104</v>
      </c>
      <c r="R12" s="33"/>
      <c r="S12" s="28"/>
      <c r="T12" s="29" t="s">
        <v>12</v>
      </c>
      <c r="U12" s="30">
        <f>I12</f>
        <v>3872</v>
      </c>
      <c r="V12" s="176">
        <f>(('Start Here - Data Entry '!$I36)-('Start Here - Data Entry '!$I31)-(ROUNDDOWN('Start Here - Data Entry '!$I32/2,0)))</f>
        <v>529</v>
      </c>
      <c r="W12" s="32">
        <f>V12*U12</f>
        <v>2048288</v>
      </c>
      <c r="X12" s="33"/>
      <c r="Y12" s="28"/>
      <c r="Z12" s="29" t="s">
        <v>12</v>
      </c>
      <c r="AA12" s="30">
        <f>I12</f>
        <v>3872</v>
      </c>
      <c r="AB12" s="176">
        <f>(('Start Here - Data Entry '!$J36)-('Start Here - Data Entry '!$J31)-(ROUNDDOWN('Start Here - Data Entry '!$J32/2,0)))</f>
        <v>554</v>
      </c>
      <c r="AC12" s="32">
        <f>AB12*AA12</f>
        <v>2145088</v>
      </c>
      <c r="AD12" s="33"/>
      <c r="AE12" s="28"/>
      <c r="AF12" s="29" t="s">
        <v>12</v>
      </c>
      <c r="AG12" s="30">
        <f>O12</f>
        <v>3872</v>
      </c>
      <c r="AH12" s="176">
        <f>(('Start Here - Data Entry '!$K36)-('Start Here - Data Entry '!$K31)-(ROUNDDOWN('Start Here - Data Entry '!$K32/2,0)))</f>
        <v>574</v>
      </c>
      <c r="AI12" s="32">
        <f>AH12*AG12</f>
        <v>2222528</v>
      </c>
    </row>
    <row r="13" spans="1:35" ht="6.75" customHeight="1" x14ac:dyDescent="0.25">
      <c r="A13" s="28"/>
      <c r="B13" s="34"/>
      <c r="C13" s="35"/>
      <c r="D13" s="36"/>
      <c r="E13" s="37"/>
      <c r="F13" s="38"/>
      <c r="G13" s="28"/>
      <c r="H13" s="34"/>
      <c r="I13" s="35"/>
      <c r="J13" s="36"/>
      <c r="K13" s="37"/>
      <c r="L13" s="38"/>
      <c r="M13" s="28"/>
      <c r="N13" s="34"/>
      <c r="O13" s="35"/>
      <c r="P13" s="36"/>
      <c r="Q13" s="37"/>
      <c r="R13" s="38"/>
      <c r="S13" s="28"/>
      <c r="T13" s="34"/>
      <c r="U13" s="35"/>
      <c r="V13" s="36"/>
      <c r="W13" s="37"/>
      <c r="X13" s="38"/>
      <c r="Y13" s="28"/>
      <c r="Z13" s="34"/>
      <c r="AA13" s="35"/>
      <c r="AB13" s="36"/>
      <c r="AC13" s="37"/>
      <c r="AD13" s="38"/>
      <c r="AE13" s="28"/>
      <c r="AF13" s="34"/>
      <c r="AG13" s="35"/>
      <c r="AH13" s="36"/>
      <c r="AI13" s="37"/>
    </row>
    <row r="14" spans="1:35" ht="20.100000000000001" customHeight="1" x14ac:dyDescent="0.25">
      <c r="A14" s="28"/>
      <c r="B14" s="39" t="s">
        <v>27</v>
      </c>
      <c r="C14" s="40"/>
      <c r="D14" s="41"/>
      <c r="E14" s="42"/>
      <c r="F14" s="38"/>
      <c r="G14" s="28"/>
      <c r="H14" s="39" t="s">
        <v>27</v>
      </c>
      <c r="I14" s="40"/>
      <c r="J14" s="41"/>
      <c r="K14" s="42"/>
      <c r="L14" s="38"/>
      <c r="M14" s="28"/>
      <c r="N14" s="39" t="s">
        <v>27</v>
      </c>
      <c r="O14" s="40"/>
      <c r="P14" s="41"/>
      <c r="Q14" s="42"/>
      <c r="R14" s="38"/>
      <c r="S14" s="28"/>
      <c r="T14" s="39" t="s">
        <v>27</v>
      </c>
      <c r="U14" s="40"/>
      <c r="V14" s="41"/>
      <c r="W14" s="42"/>
      <c r="X14" s="38"/>
      <c r="Y14" s="28"/>
      <c r="Z14" s="39" t="s">
        <v>27</v>
      </c>
      <c r="AA14" s="40"/>
      <c r="AB14" s="41"/>
      <c r="AC14" s="42"/>
      <c r="AD14" s="38"/>
      <c r="AE14" s="28"/>
      <c r="AF14" s="39" t="s">
        <v>27</v>
      </c>
      <c r="AG14" s="40"/>
      <c r="AH14" s="41"/>
      <c r="AI14" s="42"/>
    </row>
    <row r="15" spans="1:35" ht="20.100000000000001" customHeight="1" x14ac:dyDescent="0.25">
      <c r="A15" s="9">
        <v>1</v>
      </c>
      <c r="B15" s="43" t="s">
        <v>13</v>
      </c>
      <c r="C15" s="40">
        <v>12</v>
      </c>
      <c r="D15" s="177">
        <f>IF('Start Here - Data Entry '!$E$5=A15,'Calculations - HIDE'!$D$12,0)</f>
        <v>0</v>
      </c>
      <c r="E15" s="44" t="e">
        <f>C15*D15*'Start Here - Data Entry '!$F$38</f>
        <v>#VALUE!</v>
      </c>
      <c r="F15" s="33"/>
      <c r="G15" s="9">
        <v>1</v>
      </c>
      <c r="H15" s="43" t="s">
        <v>13</v>
      </c>
      <c r="I15" s="40">
        <v>12</v>
      </c>
      <c r="J15" s="177">
        <f>IF('Start Here - Data Entry '!$E$5=G15,'Calculations - HIDE'!$J$12,0)</f>
        <v>0</v>
      </c>
      <c r="K15" s="44">
        <f>I15*J15*'Start Here - Data Entry '!$G$38</f>
        <v>0</v>
      </c>
      <c r="L15" s="33"/>
      <c r="M15" s="9">
        <v>1</v>
      </c>
      <c r="N15" s="43" t="s">
        <v>13</v>
      </c>
      <c r="O15" s="40">
        <v>12</v>
      </c>
      <c r="P15" s="177">
        <f>IF('Start Here - Data Entry '!$E$5=M15,'Calculations - HIDE'!$P$12,0)</f>
        <v>0</v>
      </c>
      <c r="Q15" s="44">
        <f>O15*P15*'Start Here - Data Entry '!$H$38</f>
        <v>0</v>
      </c>
      <c r="R15" s="33"/>
      <c r="S15" s="9">
        <v>1</v>
      </c>
      <c r="T15" s="43" t="s">
        <v>13</v>
      </c>
      <c r="U15" s="40">
        <v>12</v>
      </c>
      <c r="V15" s="177">
        <f>IF('Start Here - Data Entry '!$E$5=S15,'Calculations - HIDE'!$V$12,0)</f>
        <v>0</v>
      </c>
      <c r="W15" s="44">
        <f>U15*V15*'Start Here - Data Entry '!$I$38</f>
        <v>0</v>
      </c>
      <c r="X15" s="33"/>
      <c r="Y15" s="9">
        <v>1</v>
      </c>
      <c r="Z15" s="43" t="s">
        <v>13</v>
      </c>
      <c r="AA15" s="40">
        <v>12</v>
      </c>
      <c r="AB15" s="177">
        <f>IF('Start Here - Data Entry '!$E$5=Y15,'Calculations - HIDE'!$AB$12,0)</f>
        <v>0</v>
      </c>
      <c r="AC15" s="44">
        <f>AA15*AB15*'Start Here - Data Entry '!$J$38</f>
        <v>0</v>
      </c>
      <c r="AD15" s="33"/>
      <c r="AE15" s="9">
        <v>1</v>
      </c>
      <c r="AF15" s="43" t="s">
        <v>13</v>
      </c>
      <c r="AG15" s="40">
        <v>12</v>
      </c>
      <c r="AH15" s="177">
        <f>IF('Start Here - Data Entry '!$E$5=AE15,'Calculations - HIDE'!$AH$12,0)</f>
        <v>0</v>
      </c>
      <c r="AI15" s="44">
        <f>AG15*AH15*'Start Here - Data Entry '!$K$38</f>
        <v>0</v>
      </c>
    </row>
    <row r="16" spans="1:35" ht="20.100000000000001" customHeight="1" x14ac:dyDescent="0.25">
      <c r="A16" s="9">
        <v>2</v>
      </c>
      <c r="B16" s="43" t="s">
        <v>14</v>
      </c>
      <c r="C16" s="40">
        <v>12</v>
      </c>
      <c r="D16" s="177">
        <f>IF('Start Here - Data Entry '!$E$5=A16,'Calculations - HIDE'!$D$12,0)</f>
        <v>484</v>
      </c>
      <c r="E16" s="44" t="e">
        <f>C16*D16*'Start Here - Data Entry '!$F$38</f>
        <v>#VALUE!</v>
      </c>
      <c r="F16" s="33"/>
      <c r="G16" s="9">
        <v>2</v>
      </c>
      <c r="H16" s="43" t="s">
        <v>14</v>
      </c>
      <c r="I16" s="40">
        <v>12</v>
      </c>
      <c r="J16" s="177">
        <f>IF('Start Here - Data Entry '!$E$5=G16,'Calculations - HIDE'!$J$12,0)</f>
        <v>484</v>
      </c>
      <c r="K16" s="44">
        <f>I16*J16*'Start Here - Data Entry '!$G$38</f>
        <v>5808</v>
      </c>
      <c r="L16" s="33"/>
      <c r="M16" s="9">
        <v>2</v>
      </c>
      <c r="N16" s="43" t="s">
        <v>14</v>
      </c>
      <c r="O16" s="40">
        <v>12</v>
      </c>
      <c r="P16" s="177">
        <f>IF('Start Here - Data Entry '!$E$5=M16,'Calculations - HIDE'!$P$12,0)</f>
        <v>507</v>
      </c>
      <c r="Q16" s="44">
        <f>O16*P16*'Start Here - Data Entry '!$H$38</f>
        <v>6084</v>
      </c>
      <c r="R16" s="33"/>
      <c r="S16" s="9">
        <v>2</v>
      </c>
      <c r="T16" s="43" t="s">
        <v>14</v>
      </c>
      <c r="U16" s="40">
        <v>12</v>
      </c>
      <c r="V16" s="177">
        <f>IF('Start Here - Data Entry '!$E$5=S16,'Calculations - HIDE'!$V$12,0)</f>
        <v>529</v>
      </c>
      <c r="W16" s="44">
        <f>U16*V16*'Start Here - Data Entry '!$I$38</f>
        <v>6348</v>
      </c>
      <c r="X16" s="33"/>
      <c r="Y16" s="9">
        <v>2</v>
      </c>
      <c r="Z16" s="43" t="s">
        <v>14</v>
      </c>
      <c r="AA16" s="40">
        <v>12</v>
      </c>
      <c r="AB16" s="177">
        <f>IF('Start Here - Data Entry '!$E$5=Y16,'Calculations - HIDE'!$AB$12,0)</f>
        <v>554</v>
      </c>
      <c r="AC16" s="44">
        <f>AA16*AB16*'Start Here - Data Entry '!$J$38</f>
        <v>6648</v>
      </c>
      <c r="AD16" s="33"/>
      <c r="AE16" s="9">
        <v>2</v>
      </c>
      <c r="AF16" s="43" t="s">
        <v>14</v>
      </c>
      <c r="AG16" s="40">
        <v>12</v>
      </c>
      <c r="AH16" s="177">
        <f>IF('Start Here - Data Entry '!$E$5=AE16,'Calculations - HIDE'!$AH$12,0)</f>
        <v>574</v>
      </c>
      <c r="AI16" s="44">
        <f>AG16*AH16*'Start Here - Data Entry '!$K$38</f>
        <v>6888</v>
      </c>
    </row>
    <row r="17" spans="1:35" ht="20.100000000000001" customHeight="1" x14ac:dyDescent="0.25">
      <c r="A17" s="9">
        <v>3</v>
      </c>
      <c r="B17" s="43" t="s">
        <v>15</v>
      </c>
      <c r="C17" s="40">
        <v>13</v>
      </c>
      <c r="D17" s="177">
        <f>IF('Start Here - Data Entry '!$E$5=A17,'Calculations - HIDE'!$D$12,0)</f>
        <v>0</v>
      </c>
      <c r="E17" s="44" t="e">
        <f>C17*D17*'Start Here - Data Entry '!$F$38</f>
        <v>#VALUE!</v>
      </c>
      <c r="F17" s="33"/>
      <c r="G17" s="9">
        <v>3</v>
      </c>
      <c r="H17" s="43" t="s">
        <v>15</v>
      </c>
      <c r="I17" s="40">
        <v>13</v>
      </c>
      <c r="J17" s="177">
        <f>IF('Start Here - Data Entry '!$E$5=G17,'Calculations - HIDE'!$J$12,0)</f>
        <v>0</v>
      </c>
      <c r="K17" s="44">
        <f>I17*J17*'Start Here - Data Entry '!$G$38</f>
        <v>0</v>
      </c>
      <c r="L17" s="33"/>
      <c r="M17" s="9">
        <v>3</v>
      </c>
      <c r="N17" s="43" t="s">
        <v>15</v>
      </c>
      <c r="O17" s="40">
        <v>13</v>
      </c>
      <c r="P17" s="177">
        <f>IF('Start Here - Data Entry '!$E$5=M17,'Calculations - HIDE'!$P$12,0)</f>
        <v>0</v>
      </c>
      <c r="Q17" s="44">
        <f>O17*P17*'Start Here - Data Entry '!$H$38</f>
        <v>0</v>
      </c>
      <c r="R17" s="33"/>
      <c r="S17" s="9">
        <v>3</v>
      </c>
      <c r="T17" s="43" t="s">
        <v>15</v>
      </c>
      <c r="U17" s="40">
        <v>13</v>
      </c>
      <c r="V17" s="177">
        <f>IF('Start Here - Data Entry '!$E$5=S17,'Calculations - HIDE'!$V$12,0)</f>
        <v>0</v>
      </c>
      <c r="W17" s="44">
        <f>U17*V17*'Start Here - Data Entry '!$I$38</f>
        <v>0</v>
      </c>
      <c r="X17" s="33"/>
      <c r="Y17" s="9">
        <v>3</v>
      </c>
      <c r="Z17" s="43" t="s">
        <v>15</v>
      </c>
      <c r="AA17" s="40">
        <v>13</v>
      </c>
      <c r="AB17" s="177">
        <f>IF('Start Here - Data Entry '!$E$5=Y17,'Calculations - HIDE'!$AB$12,0)</f>
        <v>0</v>
      </c>
      <c r="AC17" s="44">
        <f>AA17*AB17*'Start Here - Data Entry '!$J$38</f>
        <v>0</v>
      </c>
      <c r="AD17" s="33"/>
      <c r="AE17" s="9">
        <v>3</v>
      </c>
      <c r="AF17" s="43" t="s">
        <v>15</v>
      </c>
      <c r="AG17" s="40">
        <v>13</v>
      </c>
      <c r="AH17" s="177">
        <f>IF('Start Here - Data Entry '!$E$5=AE17,'Calculations - HIDE'!$AH$12,0)</f>
        <v>0</v>
      </c>
      <c r="AI17" s="44">
        <f>AG17*AH17*'Start Here - Data Entry '!$K$38</f>
        <v>0</v>
      </c>
    </row>
    <row r="18" spans="1:35" ht="20.100000000000001" customHeight="1" x14ac:dyDescent="0.25">
      <c r="A18" s="9">
        <v>4</v>
      </c>
      <c r="B18" s="45" t="s">
        <v>17</v>
      </c>
      <c r="C18" s="40">
        <v>13</v>
      </c>
      <c r="D18" s="177">
        <f>IF('Start Here - Data Entry '!$E$5=A18,'Calculations - HIDE'!$D$12,0)</f>
        <v>0</v>
      </c>
      <c r="E18" s="44" t="e">
        <f>C18*D18*'Start Here - Data Entry '!$F$38</f>
        <v>#VALUE!</v>
      </c>
      <c r="F18" s="33"/>
      <c r="G18" s="9">
        <v>4</v>
      </c>
      <c r="H18" s="45" t="s">
        <v>17</v>
      </c>
      <c r="I18" s="40">
        <v>13</v>
      </c>
      <c r="J18" s="177">
        <f>IF('Start Here - Data Entry '!$E$5=G18,'Calculations - HIDE'!$J$12,0)</f>
        <v>0</v>
      </c>
      <c r="K18" s="44">
        <f>I18*J18*'Start Here - Data Entry '!$G$38</f>
        <v>0</v>
      </c>
      <c r="L18" s="33"/>
      <c r="M18" s="9">
        <v>4</v>
      </c>
      <c r="N18" s="45" t="s">
        <v>17</v>
      </c>
      <c r="O18" s="40">
        <v>13</v>
      </c>
      <c r="P18" s="177">
        <f>IF('Start Here - Data Entry '!$E$5=M18,'Calculations - HIDE'!$P$12,0)</f>
        <v>0</v>
      </c>
      <c r="Q18" s="44">
        <f>O18*P18*'Start Here - Data Entry '!$H$38</f>
        <v>0</v>
      </c>
      <c r="R18" s="33"/>
      <c r="S18" s="9">
        <v>4</v>
      </c>
      <c r="T18" s="45" t="s">
        <v>17</v>
      </c>
      <c r="U18" s="40">
        <v>13</v>
      </c>
      <c r="V18" s="177">
        <f>IF('Start Here - Data Entry '!$E$5=S18,'Calculations - HIDE'!$V$12,0)</f>
        <v>0</v>
      </c>
      <c r="W18" s="44">
        <f>U18*V18*'Start Here - Data Entry '!$I$38</f>
        <v>0</v>
      </c>
      <c r="X18" s="33"/>
      <c r="Y18" s="9">
        <v>4</v>
      </c>
      <c r="Z18" s="45" t="s">
        <v>17</v>
      </c>
      <c r="AA18" s="40">
        <v>13</v>
      </c>
      <c r="AB18" s="177">
        <f>IF('Start Here - Data Entry '!$E$5=Y18,'Calculations - HIDE'!$AB$12,0)</f>
        <v>0</v>
      </c>
      <c r="AC18" s="44">
        <f>AA18*AB18*'Start Here - Data Entry '!$J$38</f>
        <v>0</v>
      </c>
      <c r="AD18" s="33"/>
      <c r="AE18" s="9">
        <v>4</v>
      </c>
      <c r="AF18" s="45" t="s">
        <v>17</v>
      </c>
      <c r="AG18" s="40">
        <v>13</v>
      </c>
      <c r="AH18" s="177">
        <f>IF('Start Here - Data Entry '!$E$5=AE18,'Calculations - HIDE'!$AH$12,0)</f>
        <v>0</v>
      </c>
      <c r="AI18" s="44">
        <f>AG18*AH18*'Start Here - Data Entry '!$K$38</f>
        <v>0</v>
      </c>
    </row>
    <row r="19" spans="1:35" ht="20.100000000000001" customHeight="1" x14ac:dyDescent="0.25">
      <c r="A19" s="9">
        <v>5</v>
      </c>
      <c r="B19" s="43" t="s">
        <v>16</v>
      </c>
      <c r="C19" s="40">
        <v>11</v>
      </c>
      <c r="D19" s="177">
        <f>IF('Start Here - Data Entry '!$E$5=A19,'Calculations - HIDE'!$D$12,0)</f>
        <v>0</v>
      </c>
      <c r="E19" s="44" t="e">
        <f>C19*D19*'Start Here - Data Entry '!$F$38</f>
        <v>#VALUE!</v>
      </c>
      <c r="F19" s="33"/>
      <c r="G19" s="9">
        <v>5</v>
      </c>
      <c r="H19" s="43" t="s">
        <v>16</v>
      </c>
      <c r="I19" s="40">
        <v>11</v>
      </c>
      <c r="J19" s="177">
        <f>IF('Start Here - Data Entry '!$E$5=G19,'Calculations - HIDE'!$J$12,0)</f>
        <v>0</v>
      </c>
      <c r="K19" s="44">
        <f>I19*J19*'Start Here - Data Entry '!$G$38</f>
        <v>0</v>
      </c>
      <c r="L19" s="33"/>
      <c r="M19" s="9">
        <v>5</v>
      </c>
      <c r="N19" s="43" t="s">
        <v>16</v>
      </c>
      <c r="O19" s="40">
        <v>11</v>
      </c>
      <c r="P19" s="177">
        <f>IF('Start Here - Data Entry '!$E$5=M19,'Calculations - HIDE'!$P$12,0)</f>
        <v>0</v>
      </c>
      <c r="Q19" s="44">
        <f>O19*P19*'Start Here - Data Entry '!$H$38</f>
        <v>0</v>
      </c>
      <c r="R19" s="33"/>
      <c r="S19" s="9">
        <v>5</v>
      </c>
      <c r="T19" s="43" t="s">
        <v>16</v>
      </c>
      <c r="U19" s="40">
        <v>11</v>
      </c>
      <c r="V19" s="177">
        <f>IF('Start Here - Data Entry '!$E$5=S19,'Calculations - HIDE'!$V$12,0)</f>
        <v>0</v>
      </c>
      <c r="W19" s="44">
        <f>U19*V19*'Start Here - Data Entry '!$I$38</f>
        <v>0</v>
      </c>
      <c r="X19" s="33"/>
      <c r="Y19" s="9">
        <v>5</v>
      </c>
      <c r="Z19" s="43" t="s">
        <v>16</v>
      </c>
      <c r="AA19" s="40">
        <v>11</v>
      </c>
      <c r="AB19" s="177">
        <f>IF('Start Here - Data Entry '!$E$5=Y19,'Calculations - HIDE'!$AB$12,0)</f>
        <v>0</v>
      </c>
      <c r="AC19" s="44">
        <f>AA19*AB19*'Start Here - Data Entry '!$J$38</f>
        <v>0</v>
      </c>
      <c r="AD19" s="33"/>
      <c r="AE19" s="9">
        <v>5</v>
      </c>
      <c r="AF19" s="43" t="s">
        <v>16</v>
      </c>
      <c r="AG19" s="40">
        <v>11</v>
      </c>
      <c r="AH19" s="177">
        <f>IF('Start Here - Data Entry '!$E$5=AE19,'Calculations - HIDE'!$AH$12,0)</f>
        <v>0</v>
      </c>
      <c r="AI19" s="44">
        <f>AG19*AH19*'Start Here - Data Entry '!$K$38</f>
        <v>0</v>
      </c>
    </row>
    <row r="20" spans="1:35" ht="6.75" customHeight="1" x14ac:dyDescent="0.25">
      <c r="B20" s="46"/>
      <c r="C20" s="35"/>
      <c r="D20" s="36"/>
      <c r="E20" s="37"/>
      <c r="F20" s="38"/>
      <c r="H20" s="46"/>
      <c r="I20" s="35"/>
      <c r="J20" s="36"/>
      <c r="K20" s="37"/>
      <c r="L20" s="38"/>
      <c r="N20" s="46"/>
      <c r="O20" s="35"/>
      <c r="P20" s="36"/>
      <c r="Q20" s="37"/>
      <c r="R20" s="38"/>
      <c r="T20" s="46"/>
      <c r="U20" s="35"/>
      <c r="V20" s="36"/>
      <c r="W20" s="37"/>
      <c r="X20" s="38"/>
      <c r="Z20" s="46"/>
      <c r="AA20" s="35"/>
      <c r="AB20" s="36"/>
      <c r="AC20" s="37"/>
      <c r="AD20" s="38"/>
      <c r="AF20" s="46"/>
      <c r="AG20" s="35"/>
      <c r="AH20" s="36"/>
      <c r="AI20" s="37"/>
    </row>
    <row r="21" spans="1:35" ht="20.100000000000001" customHeight="1" x14ac:dyDescent="0.25">
      <c r="B21" s="39" t="s">
        <v>4</v>
      </c>
      <c r="C21" s="40">
        <v>52</v>
      </c>
      <c r="D21" s="177">
        <f>'Start Here - Data Entry '!$F36</f>
        <v>601</v>
      </c>
      <c r="E21" s="44">
        <f>D21*C21</f>
        <v>31252</v>
      </c>
      <c r="F21" s="38"/>
      <c r="H21" s="39" t="s">
        <v>4</v>
      </c>
      <c r="I21" s="40">
        <v>52</v>
      </c>
      <c r="J21" s="177">
        <f>'Start Here - Data Entry '!$G36</f>
        <v>601</v>
      </c>
      <c r="K21" s="44">
        <f>J21*I21</f>
        <v>31252</v>
      </c>
      <c r="L21" s="38"/>
      <c r="N21" s="39" t="s">
        <v>4</v>
      </c>
      <c r="O21" s="40">
        <v>52</v>
      </c>
      <c r="P21" s="177">
        <f>'Start Here - Data Entry '!$H36</f>
        <v>649</v>
      </c>
      <c r="Q21" s="44">
        <f>P21*O21</f>
        <v>33748</v>
      </c>
      <c r="R21" s="38"/>
      <c r="T21" s="39" t="s">
        <v>4</v>
      </c>
      <c r="U21" s="40">
        <v>52</v>
      </c>
      <c r="V21" s="177">
        <f>'Start Here - Data Entry '!$I36</f>
        <v>674</v>
      </c>
      <c r="W21" s="44">
        <f>V21*U21</f>
        <v>35048</v>
      </c>
      <c r="X21" s="38"/>
      <c r="Z21" s="39" t="s">
        <v>4</v>
      </c>
      <c r="AA21" s="40">
        <v>52</v>
      </c>
      <c r="AB21" s="177">
        <f>'Start Here - Data Entry '!$J36</f>
        <v>704</v>
      </c>
      <c r="AC21" s="44">
        <f>AB21*AA21</f>
        <v>36608</v>
      </c>
      <c r="AD21" s="38"/>
      <c r="AF21" s="39" t="s">
        <v>4</v>
      </c>
      <c r="AG21" s="40">
        <v>52</v>
      </c>
      <c r="AH21" s="177">
        <f>'Start Here - Data Entry '!$K36</f>
        <v>724</v>
      </c>
      <c r="AI21" s="44">
        <f>AH21*AG21</f>
        <v>37648</v>
      </c>
    </row>
    <row r="22" spans="1:35" ht="7.5" customHeight="1" x14ac:dyDescent="0.25">
      <c r="B22" s="34"/>
      <c r="C22" s="35"/>
      <c r="D22" s="36"/>
      <c r="E22" s="37"/>
      <c r="F22" s="38"/>
      <c r="H22" s="34"/>
      <c r="I22" s="35"/>
      <c r="J22" s="36"/>
      <c r="K22" s="37"/>
      <c r="L22" s="38"/>
      <c r="N22" s="34"/>
      <c r="O22" s="35"/>
      <c r="P22" s="36"/>
      <c r="Q22" s="37"/>
      <c r="R22" s="38"/>
      <c r="T22" s="34"/>
      <c r="U22" s="35"/>
      <c r="V22" s="36"/>
      <c r="W22" s="37"/>
      <c r="X22" s="38"/>
      <c r="Z22" s="34"/>
      <c r="AA22" s="35"/>
      <c r="AB22" s="36"/>
      <c r="AC22" s="37"/>
      <c r="AD22" s="38"/>
      <c r="AF22" s="34"/>
      <c r="AG22" s="35"/>
      <c r="AH22" s="36"/>
      <c r="AI22" s="37"/>
    </row>
    <row r="23" spans="1:35" ht="20.100000000000001" customHeight="1" x14ac:dyDescent="0.25">
      <c r="B23" s="39" t="s">
        <v>18</v>
      </c>
      <c r="C23" s="40"/>
      <c r="D23" s="41"/>
      <c r="E23" s="47"/>
      <c r="F23" s="38"/>
      <c r="H23" s="39" t="s">
        <v>18</v>
      </c>
      <c r="I23" s="40"/>
      <c r="J23" s="41"/>
      <c r="K23" s="47"/>
      <c r="L23" s="38"/>
      <c r="N23" s="39" t="s">
        <v>18</v>
      </c>
      <c r="O23" s="40"/>
      <c r="P23" s="41"/>
      <c r="Q23" s="47"/>
      <c r="R23" s="38"/>
      <c r="T23" s="39" t="s">
        <v>18</v>
      </c>
      <c r="U23" s="40"/>
      <c r="V23" s="41"/>
      <c r="W23" s="47"/>
      <c r="X23" s="38"/>
      <c r="Z23" s="39" t="s">
        <v>18</v>
      </c>
      <c r="AA23" s="40"/>
      <c r="AB23" s="41"/>
      <c r="AC23" s="47"/>
      <c r="AD23" s="38"/>
      <c r="AF23" s="39" t="s">
        <v>18</v>
      </c>
      <c r="AG23" s="40"/>
      <c r="AH23" s="41"/>
      <c r="AI23" s="47"/>
    </row>
    <row r="24" spans="1:35" ht="20.100000000000001" customHeight="1" x14ac:dyDescent="0.25">
      <c r="B24" s="48" t="s">
        <v>42</v>
      </c>
      <c r="C24" s="178" t="str">
        <f>'Start Here - Data Entry '!$F15</f>
        <v>NA</v>
      </c>
      <c r="D24" s="177" t="e">
        <f>ROUND(C24*('Start Here - Data Entry '!$F36-'Start Here - Data Entry '!$F31),0)</f>
        <v>#VALUE!</v>
      </c>
      <c r="E24" s="49"/>
      <c r="F24" s="38"/>
      <c r="H24" s="48" t="s">
        <v>42</v>
      </c>
      <c r="I24" s="178">
        <f>'Start Here - Data Entry '!$G15</f>
        <v>0.95</v>
      </c>
      <c r="J24" s="177">
        <f>ROUND(I24*('Start Here - Data Entry '!$G36-'Start Here - Data Entry '!$G31),0)</f>
        <v>495</v>
      </c>
      <c r="K24" s="49"/>
      <c r="L24" s="38"/>
      <c r="N24" s="48" t="s">
        <v>42</v>
      </c>
      <c r="O24" s="178">
        <f>'Start Here - Data Entry '!$H15</f>
        <v>0.92</v>
      </c>
      <c r="P24" s="177">
        <f>ROUND(O24*('Start Here - Data Entry '!$H36-'Start Here - Data Entry '!$H31),0)</f>
        <v>505</v>
      </c>
      <c r="Q24" s="49"/>
      <c r="R24" s="38"/>
      <c r="T24" s="48" t="s">
        <v>42</v>
      </c>
      <c r="U24" s="178">
        <f>'Start Here - Data Entry '!$I15</f>
        <v>0.9</v>
      </c>
      <c r="V24" s="177">
        <f>ROUND(U24*('Start Here - Data Entry '!$I36-'Start Here - Data Entry '!$I31),0)</f>
        <v>517</v>
      </c>
      <c r="W24" s="49"/>
      <c r="X24" s="38"/>
      <c r="Z24" s="48" t="s">
        <v>42</v>
      </c>
      <c r="AA24" s="178">
        <f>'Start Here - Data Entry '!$J15</f>
        <v>0.85</v>
      </c>
      <c r="AB24" s="177">
        <f>ROUND(AA24*('Start Here - Data Entry '!$J36-'Start Here - Data Entry '!$J31),0)</f>
        <v>513</v>
      </c>
      <c r="AC24" s="49"/>
      <c r="AD24" s="38"/>
      <c r="AF24" s="48" t="s">
        <v>42</v>
      </c>
      <c r="AG24" s="178">
        <f>'Start Here - Data Entry '!$K15</f>
        <v>0.85</v>
      </c>
      <c r="AH24" s="177">
        <f>ROUND(AG24*('Start Here - Data Entry '!$K36-'Start Here - Data Entry '!$K31),0)</f>
        <v>530</v>
      </c>
      <c r="AI24" s="49"/>
    </row>
    <row r="25" spans="1:35" ht="20.100000000000001" customHeight="1" x14ac:dyDescent="0.25">
      <c r="A25" s="9">
        <v>1</v>
      </c>
      <c r="B25" s="43" t="s">
        <v>13</v>
      </c>
      <c r="C25" s="40">
        <v>461</v>
      </c>
      <c r="D25" s="179">
        <f>IF('Start Here - Data Entry '!$E$5='Calculations - HIDE'!A25,D24,0)</f>
        <v>0</v>
      </c>
      <c r="E25" s="44">
        <f>C25*D25</f>
        <v>0</v>
      </c>
      <c r="F25" s="33"/>
      <c r="G25" s="9">
        <v>1</v>
      </c>
      <c r="H25" s="43" t="s">
        <v>13</v>
      </c>
      <c r="I25" s="40">
        <v>461</v>
      </c>
      <c r="J25" s="179">
        <f>IF('Start Here - Data Entry '!$E$5='Calculations - HIDE'!G25,J24,0)</f>
        <v>0</v>
      </c>
      <c r="K25" s="44">
        <f>I25*J25</f>
        <v>0</v>
      </c>
      <c r="L25" s="33"/>
      <c r="M25" s="9">
        <v>1</v>
      </c>
      <c r="N25" s="43" t="s">
        <v>13</v>
      </c>
      <c r="O25" s="40">
        <v>461</v>
      </c>
      <c r="P25" s="179">
        <f>IF('Start Here - Data Entry '!$E$5='Calculations - HIDE'!M25,P24,0)</f>
        <v>0</v>
      </c>
      <c r="Q25" s="44">
        <f>O25*P25</f>
        <v>0</v>
      </c>
      <c r="R25" s="33"/>
      <c r="S25" s="9">
        <v>1</v>
      </c>
      <c r="T25" s="43" t="s">
        <v>13</v>
      </c>
      <c r="U25" s="40">
        <v>461</v>
      </c>
      <c r="V25" s="179">
        <f>IF('Start Here - Data Entry '!$E$5='Calculations - HIDE'!S25,V24,0)</f>
        <v>0</v>
      </c>
      <c r="W25" s="44">
        <f>U25*V25</f>
        <v>0</v>
      </c>
      <c r="X25" s="33"/>
      <c r="Y25" s="9">
        <v>1</v>
      </c>
      <c r="Z25" s="43" t="s">
        <v>13</v>
      </c>
      <c r="AA25" s="40">
        <v>461</v>
      </c>
      <c r="AB25" s="179">
        <f>IF('Start Here - Data Entry '!$E$5='Calculations - HIDE'!Y25,AB24,0)</f>
        <v>0</v>
      </c>
      <c r="AC25" s="44">
        <f>AA25*AB25</f>
        <v>0</v>
      </c>
      <c r="AD25" s="33"/>
      <c r="AE25" s="9">
        <v>1</v>
      </c>
      <c r="AF25" s="43" t="s">
        <v>13</v>
      </c>
      <c r="AG25" s="40">
        <v>461</v>
      </c>
      <c r="AH25" s="179">
        <f>IF('Start Here - Data Entry '!$E$5='Calculations - HIDE'!AE25,AH24,0)</f>
        <v>0</v>
      </c>
      <c r="AI25" s="44">
        <f>AG25*AH25</f>
        <v>0</v>
      </c>
    </row>
    <row r="26" spans="1:35" ht="20.100000000000001" customHeight="1" x14ac:dyDescent="0.25">
      <c r="A26" s="9">
        <v>2</v>
      </c>
      <c r="B26" s="43" t="s">
        <v>14</v>
      </c>
      <c r="C26" s="40">
        <v>461</v>
      </c>
      <c r="D26" s="179" t="e">
        <f>IF('Start Here - Data Entry '!$E$5='Calculations - HIDE'!A26,$D$24,0)</f>
        <v>#VALUE!</v>
      </c>
      <c r="E26" s="44" t="e">
        <f>C26*D26</f>
        <v>#VALUE!</v>
      </c>
      <c r="F26" s="33"/>
      <c r="G26" s="9">
        <v>2</v>
      </c>
      <c r="H26" s="43" t="s">
        <v>14</v>
      </c>
      <c r="I26" s="40">
        <v>461</v>
      </c>
      <c r="J26" s="179">
        <f>IF('Start Here - Data Entry '!$E$5='Calculations - HIDE'!G26,$J$24,0)</f>
        <v>495</v>
      </c>
      <c r="K26" s="44">
        <f>I26*J26</f>
        <v>228195</v>
      </c>
      <c r="L26" s="33"/>
      <c r="M26" s="9">
        <v>2</v>
      </c>
      <c r="N26" s="43" t="s">
        <v>14</v>
      </c>
      <c r="O26" s="40">
        <v>461</v>
      </c>
      <c r="P26" s="179">
        <f>IF('Start Here - Data Entry '!$E$5='Calculations - HIDE'!M26,P24,0)</f>
        <v>505</v>
      </c>
      <c r="Q26" s="44">
        <f>O26*P26</f>
        <v>232805</v>
      </c>
      <c r="R26" s="33"/>
      <c r="S26" s="9">
        <v>2</v>
      </c>
      <c r="T26" s="43" t="s">
        <v>14</v>
      </c>
      <c r="U26" s="40">
        <v>461</v>
      </c>
      <c r="V26" s="179">
        <f>IF('Start Here - Data Entry '!$E$5='Calculations - HIDE'!S26,$V$24,0)</f>
        <v>517</v>
      </c>
      <c r="W26" s="44">
        <f>U26*V26</f>
        <v>238337</v>
      </c>
      <c r="X26" s="33"/>
      <c r="Y26" s="9">
        <v>2</v>
      </c>
      <c r="Z26" s="43" t="s">
        <v>14</v>
      </c>
      <c r="AA26" s="40">
        <v>461</v>
      </c>
      <c r="AB26" s="179">
        <f>IF('Start Here - Data Entry '!$E$5='Calculations - HIDE'!Y26,$AB$24,0)</f>
        <v>513</v>
      </c>
      <c r="AC26" s="44">
        <f>AA26*AB26</f>
        <v>236493</v>
      </c>
      <c r="AD26" s="33"/>
      <c r="AE26" s="9">
        <v>2</v>
      </c>
      <c r="AF26" s="43" t="s">
        <v>14</v>
      </c>
      <c r="AG26" s="40">
        <v>461</v>
      </c>
      <c r="AH26" s="179">
        <f>IF('Start Here - Data Entry '!$E$5='Calculations - HIDE'!AE26,$AH$24,0)</f>
        <v>530</v>
      </c>
      <c r="AI26" s="44">
        <f>AG26*AH26</f>
        <v>244330</v>
      </c>
    </row>
    <row r="27" spans="1:35" ht="20.100000000000001" customHeight="1" x14ac:dyDescent="0.25">
      <c r="A27" s="9">
        <v>3</v>
      </c>
      <c r="B27" s="43" t="s">
        <v>15</v>
      </c>
      <c r="C27" s="40">
        <v>496</v>
      </c>
      <c r="D27" s="179">
        <f>IF('Start Here - Data Entry '!$E$5='Calculations - HIDE'!A27,$D$24,0)</f>
        <v>0</v>
      </c>
      <c r="E27" s="44">
        <f>C27*D27</f>
        <v>0</v>
      </c>
      <c r="F27" s="33"/>
      <c r="G27" s="9">
        <v>3</v>
      </c>
      <c r="H27" s="43" t="s">
        <v>15</v>
      </c>
      <c r="I27" s="40">
        <v>496</v>
      </c>
      <c r="J27" s="179">
        <f>IF('Start Here - Data Entry '!$E$5='Calculations - HIDE'!G27,$J$24,0)</f>
        <v>0</v>
      </c>
      <c r="K27" s="44">
        <f>I27*J27</f>
        <v>0</v>
      </c>
      <c r="L27" s="33"/>
      <c r="M27" s="9">
        <v>3</v>
      </c>
      <c r="N27" s="43" t="s">
        <v>15</v>
      </c>
      <c r="O27" s="40">
        <v>496</v>
      </c>
      <c r="P27" s="179">
        <f>IF('Start Here - Data Entry '!$E$5='Calculations - HIDE'!M27,P24,0)</f>
        <v>0</v>
      </c>
      <c r="Q27" s="44">
        <f>O27*P27</f>
        <v>0</v>
      </c>
      <c r="R27" s="33"/>
      <c r="S27" s="9">
        <v>3</v>
      </c>
      <c r="T27" s="43" t="s">
        <v>15</v>
      </c>
      <c r="U27" s="40">
        <v>496</v>
      </c>
      <c r="V27" s="179">
        <f>IF('Start Here - Data Entry '!$E$5='Calculations - HIDE'!S27,$V$24,0)</f>
        <v>0</v>
      </c>
      <c r="W27" s="44">
        <f>U27*V27</f>
        <v>0</v>
      </c>
      <c r="X27" s="33"/>
      <c r="Y27" s="9">
        <v>3</v>
      </c>
      <c r="Z27" s="43" t="s">
        <v>15</v>
      </c>
      <c r="AA27" s="40">
        <v>496</v>
      </c>
      <c r="AB27" s="179">
        <f>IF('Start Here - Data Entry '!$E$5='Calculations - HIDE'!Y27,$AB$24,0)</f>
        <v>0</v>
      </c>
      <c r="AC27" s="44">
        <f>AA27*AB27</f>
        <v>0</v>
      </c>
      <c r="AD27" s="33"/>
      <c r="AE27" s="9">
        <v>3</v>
      </c>
      <c r="AF27" s="43" t="s">
        <v>15</v>
      </c>
      <c r="AG27" s="40">
        <v>496</v>
      </c>
      <c r="AH27" s="179">
        <f>IF('Start Here - Data Entry '!$E$5='Calculations - HIDE'!AE27,$AH$24,0)</f>
        <v>0</v>
      </c>
      <c r="AI27" s="44">
        <f>AG27*AH27</f>
        <v>0</v>
      </c>
    </row>
    <row r="28" spans="1:35" ht="20.100000000000001" customHeight="1" x14ac:dyDescent="0.25">
      <c r="A28" s="9">
        <v>4</v>
      </c>
      <c r="B28" s="45" t="s">
        <v>17</v>
      </c>
      <c r="C28" s="40">
        <v>496</v>
      </c>
      <c r="D28" s="179">
        <f>IF('Start Here - Data Entry '!$E$5='Calculations - HIDE'!A28,$D$24,0)</f>
        <v>0</v>
      </c>
      <c r="E28" s="44">
        <f>C28*D28</f>
        <v>0</v>
      </c>
      <c r="F28" s="33"/>
      <c r="G28" s="9">
        <v>4</v>
      </c>
      <c r="H28" s="45" t="s">
        <v>17</v>
      </c>
      <c r="I28" s="40">
        <v>496</v>
      </c>
      <c r="J28" s="179">
        <f>IF('Start Here - Data Entry '!$E$5='Calculations - HIDE'!G28,$J$24,0)</f>
        <v>0</v>
      </c>
      <c r="K28" s="44">
        <f>I28*J28</f>
        <v>0</v>
      </c>
      <c r="L28" s="33"/>
      <c r="M28" s="9">
        <v>4</v>
      </c>
      <c r="N28" s="45" t="s">
        <v>17</v>
      </c>
      <c r="O28" s="40">
        <v>496</v>
      </c>
      <c r="P28" s="179">
        <f>IF('Start Here - Data Entry '!$E$5='Calculations - HIDE'!M28,P24,0)</f>
        <v>0</v>
      </c>
      <c r="Q28" s="44">
        <f>O28*P28</f>
        <v>0</v>
      </c>
      <c r="R28" s="33"/>
      <c r="S28" s="9">
        <v>4</v>
      </c>
      <c r="T28" s="45" t="s">
        <v>17</v>
      </c>
      <c r="U28" s="40">
        <v>496</v>
      </c>
      <c r="V28" s="179">
        <f>IF('Start Here - Data Entry '!$E$5='Calculations - HIDE'!S28,$V$24,0)</f>
        <v>0</v>
      </c>
      <c r="W28" s="44">
        <f>U28*V28</f>
        <v>0</v>
      </c>
      <c r="X28" s="33"/>
      <c r="Y28" s="9">
        <v>4</v>
      </c>
      <c r="Z28" s="45" t="s">
        <v>17</v>
      </c>
      <c r="AA28" s="40">
        <v>496</v>
      </c>
      <c r="AB28" s="179">
        <f>IF('Start Here - Data Entry '!$E$5='Calculations - HIDE'!Y28,$AB$24,0)</f>
        <v>0</v>
      </c>
      <c r="AC28" s="44">
        <f>AA28*AB28</f>
        <v>0</v>
      </c>
      <c r="AD28" s="33"/>
      <c r="AE28" s="9">
        <v>4</v>
      </c>
      <c r="AF28" s="45" t="s">
        <v>17</v>
      </c>
      <c r="AG28" s="40">
        <v>496</v>
      </c>
      <c r="AH28" s="179">
        <f>IF('Start Here - Data Entry '!$E$5='Calculations - HIDE'!AE28,$AH$24,0)</f>
        <v>0</v>
      </c>
      <c r="AI28" s="44">
        <f>AG28*AH28</f>
        <v>0</v>
      </c>
    </row>
    <row r="29" spans="1:35" ht="20.100000000000001" customHeight="1" x14ac:dyDescent="0.25">
      <c r="A29" s="9">
        <v>5</v>
      </c>
      <c r="B29" s="43" t="s">
        <v>16</v>
      </c>
      <c r="C29" s="40">
        <v>496</v>
      </c>
      <c r="D29" s="179">
        <f>IF('Start Here - Data Entry '!$E$5='Calculations - HIDE'!A29,$D$24,0)</f>
        <v>0</v>
      </c>
      <c r="E29" s="44">
        <f>C29*D29</f>
        <v>0</v>
      </c>
      <c r="F29" s="33"/>
      <c r="G29" s="9">
        <v>5</v>
      </c>
      <c r="H29" s="43" t="s">
        <v>16</v>
      </c>
      <c r="I29" s="40">
        <v>496</v>
      </c>
      <c r="J29" s="179">
        <f>IF('Start Here - Data Entry '!$E$5='Calculations - HIDE'!G29,$J$24,0)</f>
        <v>0</v>
      </c>
      <c r="K29" s="44">
        <f>I29*J29</f>
        <v>0</v>
      </c>
      <c r="L29" s="33"/>
      <c r="M29" s="9">
        <v>5</v>
      </c>
      <c r="N29" s="43" t="s">
        <v>16</v>
      </c>
      <c r="O29" s="40">
        <v>496</v>
      </c>
      <c r="P29" s="179">
        <f>IF('Start Here - Data Entry '!$E$5='Calculations - HIDE'!M29,P24,0)</f>
        <v>0</v>
      </c>
      <c r="Q29" s="44">
        <f>O29*P29</f>
        <v>0</v>
      </c>
      <c r="R29" s="33"/>
      <c r="S29" s="9">
        <v>5</v>
      </c>
      <c r="T29" s="43" t="s">
        <v>16</v>
      </c>
      <c r="U29" s="40">
        <v>496</v>
      </c>
      <c r="V29" s="179">
        <f>IF('Start Here - Data Entry '!$E$5='Calculations - HIDE'!S29,$V$24,0)</f>
        <v>0</v>
      </c>
      <c r="W29" s="44">
        <f>U29*V29</f>
        <v>0</v>
      </c>
      <c r="X29" s="33"/>
      <c r="Y29" s="9">
        <v>5</v>
      </c>
      <c r="Z29" s="43" t="s">
        <v>16</v>
      </c>
      <c r="AA29" s="40">
        <v>496</v>
      </c>
      <c r="AB29" s="179">
        <f>IF('Start Here - Data Entry '!$E$5='Calculations - HIDE'!Y29,$AB$24,0)</f>
        <v>0</v>
      </c>
      <c r="AC29" s="44">
        <f>AA29*AB29</f>
        <v>0</v>
      </c>
      <c r="AD29" s="33"/>
      <c r="AE29" s="9">
        <v>5</v>
      </c>
      <c r="AF29" s="43" t="s">
        <v>16</v>
      </c>
      <c r="AG29" s="40">
        <v>496</v>
      </c>
      <c r="AH29" s="179">
        <f>IF('Start Here - Data Entry '!$E$5='Calculations - HIDE'!AE29,$AH$24,0)</f>
        <v>0</v>
      </c>
      <c r="AI29" s="44">
        <f>AG29*AH29</f>
        <v>0</v>
      </c>
    </row>
    <row r="30" spans="1:35" ht="6" customHeight="1" x14ac:dyDescent="0.25">
      <c r="B30" s="46"/>
      <c r="C30" s="35"/>
      <c r="D30" s="36"/>
      <c r="E30" s="37"/>
      <c r="F30" s="38"/>
      <c r="H30" s="46"/>
      <c r="I30" s="35"/>
      <c r="J30" s="36"/>
      <c r="K30" s="37"/>
      <c r="L30" s="38"/>
      <c r="N30" s="46"/>
      <c r="O30" s="35"/>
      <c r="P30" s="36"/>
      <c r="Q30" s="37"/>
      <c r="R30" s="38"/>
      <c r="T30" s="46"/>
      <c r="U30" s="35"/>
      <c r="V30" s="36"/>
      <c r="W30" s="37"/>
      <c r="X30" s="38"/>
      <c r="Z30" s="46"/>
      <c r="AA30" s="35"/>
      <c r="AB30" s="36"/>
      <c r="AC30" s="37"/>
      <c r="AD30" s="38"/>
      <c r="AF30" s="46"/>
      <c r="AG30" s="35"/>
      <c r="AH30" s="36"/>
      <c r="AI30" s="37"/>
    </row>
    <row r="31" spans="1:35" ht="20.100000000000001" customHeight="1" x14ac:dyDescent="0.25">
      <c r="B31" s="39" t="s">
        <v>169</v>
      </c>
      <c r="C31" s="40"/>
      <c r="D31" s="41"/>
      <c r="E31" s="44">
        <f>IF('Start Here - Data Entry '!$F17=1,'Calculations - HIDE'!C32,0)</f>
        <v>0</v>
      </c>
      <c r="F31" s="38"/>
      <c r="H31" s="39" t="s">
        <v>169</v>
      </c>
      <c r="I31" s="40"/>
      <c r="J31" s="41"/>
      <c r="K31" s="44">
        <f>IF('Start Here - Data Entry '!$G17=1,'Calculations - HIDE'!I32,0)</f>
        <v>0</v>
      </c>
      <c r="L31" s="38"/>
      <c r="N31" s="39" t="s">
        <v>169</v>
      </c>
      <c r="O31" s="40"/>
      <c r="P31" s="41"/>
      <c r="Q31" s="44">
        <f>IF('Start Here - Data Entry '!$H17=1,'Calculations - HIDE'!O32,0)</f>
        <v>0</v>
      </c>
      <c r="R31" s="38"/>
      <c r="T31" s="39" t="s">
        <v>169</v>
      </c>
      <c r="U31" s="40"/>
      <c r="V31" s="41"/>
      <c r="W31" s="44">
        <f>IF('Start Here - Data Entry '!$I17=1,'Calculations - HIDE'!U32,0)</f>
        <v>0</v>
      </c>
      <c r="X31" s="38"/>
      <c r="Z31" s="39" t="s">
        <v>169</v>
      </c>
      <c r="AA31" s="40"/>
      <c r="AB31" s="41"/>
      <c r="AC31" s="44">
        <f>IF('Start Here - Data Entry '!$J17=1,'Calculations - HIDE'!AA32,0)</f>
        <v>0</v>
      </c>
      <c r="AD31" s="38"/>
      <c r="AF31" s="39" t="s">
        <v>169</v>
      </c>
      <c r="AG31" s="40"/>
      <c r="AH31" s="41"/>
      <c r="AI31" s="44">
        <f>IF('Start Here - Data Entry '!$K17=1,'Calculations - HIDE'!AG32,0)</f>
        <v>0</v>
      </c>
    </row>
    <row r="32" spans="1:35" ht="20.100000000000001" customHeight="1" x14ac:dyDescent="0.25">
      <c r="A32" s="9">
        <v>1</v>
      </c>
      <c r="B32" s="43" t="s">
        <v>72</v>
      </c>
      <c r="C32" s="40">
        <v>100000</v>
      </c>
      <c r="D32" s="41"/>
      <c r="E32" s="47"/>
      <c r="F32" s="38"/>
      <c r="G32" s="9">
        <v>1</v>
      </c>
      <c r="H32" s="43" t="s">
        <v>72</v>
      </c>
      <c r="I32" s="40">
        <v>100000</v>
      </c>
      <c r="J32" s="41"/>
      <c r="K32" s="47"/>
      <c r="L32" s="38"/>
      <c r="M32" s="9">
        <v>1</v>
      </c>
      <c r="N32" s="43" t="s">
        <v>72</v>
      </c>
      <c r="O32" s="40">
        <v>100000</v>
      </c>
      <c r="P32" s="41"/>
      <c r="Q32" s="47"/>
      <c r="R32" s="38"/>
      <c r="S32" s="9">
        <v>1</v>
      </c>
      <c r="T32" s="43" t="s">
        <v>72</v>
      </c>
      <c r="U32" s="40">
        <v>100000</v>
      </c>
      <c r="V32" s="41"/>
      <c r="W32" s="47"/>
      <c r="X32" s="38"/>
      <c r="Y32" s="9">
        <v>1</v>
      </c>
      <c r="Z32" s="43" t="s">
        <v>72</v>
      </c>
      <c r="AA32" s="40">
        <v>100000</v>
      </c>
      <c r="AB32" s="41"/>
      <c r="AC32" s="47"/>
      <c r="AD32" s="38"/>
      <c r="AE32" s="9">
        <v>1</v>
      </c>
      <c r="AF32" s="43" t="s">
        <v>72</v>
      </c>
      <c r="AG32" s="40">
        <v>100000</v>
      </c>
      <c r="AH32" s="41"/>
      <c r="AI32" s="47"/>
    </row>
    <row r="33" spans="1:35" ht="20.100000000000001" customHeight="1" x14ac:dyDescent="0.25">
      <c r="A33" s="9">
        <v>2</v>
      </c>
      <c r="B33" s="43" t="s">
        <v>73</v>
      </c>
      <c r="C33" s="40">
        <v>0</v>
      </c>
      <c r="D33" s="41"/>
      <c r="E33" s="47"/>
      <c r="F33" s="38"/>
      <c r="G33" s="9">
        <v>2</v>
      </c>
      <c r="H33" s="43" t="s">
        <v>73</v>
      </c>
      <c r="I33" s="40">
        <v>0</v>
      </c>
      <c r="J33" s="41"/>
      <c r="K33" s="47"/>
      <c r="L33" s="38"/>
      <c r="M33" s="9">
        <v>2</v>
      </c>
      <c r="N33" s="43" t="s">
        <v>73</v>
      </c>
      <c r="O33" s="40">
        <v>0</v>
      </c>
      <c r="P33" s="41"/>
      <c r="Q33" s="47"/>
      <c r="R33" s="38"/>
      <c r="S33" s="9">
        <v>2</v>
      </c>
      <c r="T33" s="43" t="s">
        <v>73</v>
      </c>
      <c r="U33" s="40">
        <v>0</v>
      </c>
      <c r="V33" s="41"/>
      <c r="W33" s="47"/>
      <c r="X33" s="38"/>
      <c r="Y33" s="9">
        <v>2</v>
      </c>
      <c r="Z33" s="43" t="s">
        <v>73</v>
      </c>
      <c r="AA33" s="40">
        <v>0</v>
      </c>
      <c r="AB33" s="41"/>
      <c r="AC33" s="47"/>
      <c r="AD33" s="38"/>
      <c r="AE33" s="9">
        <v>2</v>
      </c>
      <c r="AF33" s="43" t="s">
        <v>73</v>
      </c>
      <c r="AG33" s="40">
        <v>0</v>
      </c>
      <c r="AH33" s="41"/>
      <c r="AI33" s="47"/>
    </row>
    <row r="34" spans="1:35" ht="6" customHeight="1" x14ac:dyDescent="0.25">
      <c r="B34" s="46"/>
      <c r="C34" s="35"/>
      <c r="D34" s="36"/>
      <c r="E34" s="37"/>
      <c r="F34" s="38"/>
      <c r="H34" s="46"/>
      <c r="I34" s="35"/>
      <c r="J34" s="36"/>
      <c r="K34" s="37"/>
      <c r="L34" s="38"/>
      <c r="N34" s="46"/>
      <c r="O34" s="35"/>
      <c r="P34" s="36"/>
      <c r="Q34" s="37"/>
      <c r="R34" s="38"/>
      <c r="T34" s="46"/>
      <c r="U34" s="35"/>
      <c r="V34" s="36"/>
      <c r="W34" s="37"/>
      <c r="X34" s="38"/>
      <c r="Z34" s="46"/>
      <c r="AA34" s="35"/>
      <c r="AB34" s="36"/>
      <c r="AC34" s="37"/>
      <c r="AD34" s="38"/>
      <c r="AF34" s="46"/>
      <c r="AG34" s="35"/>
      <c r="AH34" s="36"/>
      <c r="AI34" s="37"/>
    </row>
    <row r="35" spans="1:35" ht="20.100000000000001" customHeight="1" x14ac:dyDescent="0.25">
      <c r="B35" s="51" t="s">
        <v>19</v>
      </c>
      <c r="C35" s="40"/>
      <c r="D35" s="41"/>
      <c r="E35" s="47"/>
      <c r="F35" s="38"/>
      <c r="H35" s="51" t="s">
        <v>19</v>
      </c>
      <c r="I35" s="40"/>
      <c r="J35" s="41"/>
      <c r="K35" s="47"/>
      <c r="L35" s="38"/>
      <c r="N35" s="51" t="s">
        <v>19</v>
      </c>
      <c r="O35" s="40"/>
      <c r="P35" s="41"/>
      <c r="Q35" s="47"/>
      <c r="R35" s="38"/>
      <c r="T35" s="51" t="s">
        <v>19</v>
      </c>
      <c r="U35" s="40"/>
      <c r="V35" s="41"/>
      <c r="W35" s="47"/>
      <c r="X35" s="38"/>
      <c r="Z35" s="51" t="s">
        <v>19</v>
      </c>
      <c r="AA35" s="40"/>
      <c r="AB35" s="41"/>
      <c r="AC35" s="47"/>
      <c r="AD35" s="38"/>
      <c r="AF35" s="51" t="s">
        <v>19</v>
      </c>
      <c r="AG35" s="40"/>
      <c r="AH35" s="41"/>
      <c r="AI35" s="47"/>
    </row>
    <row r="36" spans="1:35" ht="20.100000000000001" customHeight="1" x14ac:dyDescent="0.25">
      <c r="A36" s="9">
        <v>1</v>
      </c>
      <c r="B36" s="43" t="s">
        <v>21</v>
      </c>
      <c r="C36" s="40">
        <v>65</v>
      </c>
      <c r="D36" s="41">
        <f>IF('Start Here - Data Entry '!$F$20=A36,'Calculations - HIDE'!$D$12,0)</f>
        <v>0</v>
      </c>
      <c r="E36" s="44">
        <f>D36*C36</f>
        <v>0</v>
      </c>
      <c r="F36" s="33"/>
      <c r="G36" s="9">
        <v>1</v>
      </c>
      <c r="H36" s="43" t="s">
        <v>21</v>
      </c>
      <c r="I36" s="40">
        <v>65</v>
      </c>
      <c r="J36" s="41">
        <f>IF('Start Here - Data Entry '!$G$20=G36,'Calculations - HIDE'!$D$12,0)</f>
        <v>0</v>
      </c>
      <c r="K36" s="44">
        <f>J36*I36</f>
        <v>0</v>
      </c>
      <c r="L36" s="33"/>
      <c r="M36" s="9">
        <v>1</v>
      </c>
      <c r="N36" s="43" t="s">
        <v>21</v>
      </c>
      <c r="O36" s="40">
        <v>65</v>
      </c>
      <c r="P36" s="41">
        <f>IF('Start Here - Data Entry '!$H$20=M36,'Calculations - HIDE'!$D$12,0)</f>
        <v>0</v>
      </c>
      <c r="Q36" s="44">
        <f>P36*O36</f>
        <v>0</v>
      </c>
      <c r="R36" s="33"/>
      <c r="S36" s="9">
        <v>1</v>
      </c>
      <c r="T36" s="43" t="s">
        <v>21</v>
      </c>
      <c r="U36" s="40">
        <v>65</v>
      </c>
      <c r="V36" s="41">
        <f>IF('Start Here - Data Entry '!$I$20=S36,'Calculations - HIDE'!$D$12,0)</f>
        <v>0</v>
      </c>
      <c r="W36" s="44">
        <f>V36*U36</f>
        <v>0</v>
      </c>
      <c r="X36" s="33"/>
      <c r="Y36" s="9">
        <v>1</v>
      </c>
      <c r="Z36" s="43" t="s">
        <v>21</v>
      </c>
      <c r="AA36" s="40">
        <v>65</v>
      </c>
      <c r="AB36" s="41">
        <f>IF('Start Here - Data Entry '!$J$20=Y36,'Calculations - HIDE'!$D$12,0)</f>
        <v>0</v>
      </c>
      <c r="AC36" s="44">
        <f>AB36*AA36</f>
        <v>0</v>
      </c>
      <c r="AD36" s="33"/>
      <c r="AE36" s="9">
        <v>1</v>
      </c>
      <c r="AF36" s="43" t="s">
        <v>21</v>
      </c>
      <c r="AG36" s="40">
        <v>65</v>
      </c>
      <c r="AH36" s="41">
        <f>IF('Start Here - Data Entry '!$K$20=AE36,'Calculations - HIDE'!$D$12,0)</f>
        <v>0</v>
      </c>
      <c r="AI36" s="44">
        <f>AH36*AG36</f>
        <v>0</v>
      </c>
    </row>
    <row r="37" spans="1:35" ht="20.100000000000001" customHeight="1" x14ac:dyDescent="0.25">
      <c r="A37" s="9">
        <v>2</v>
      </c>
      <c r="B37" s="43" t="s">
        <v>22</v>
      </c>
      <c r="C37" s="40">
        <v>100</v>
      </c>
      <c r="D37" s="41">
        <f>IF('Start Here - Data Entry '!$F$20=A37,'Calculations - HIDE'!$D$12,0)</f>
        <v>0</v>
      </c>
      <c r="E37" s="44">
        <f>D37*C37</f>
        <v>0</v>
      </c>
      <c r="F37" s="33"/>
      <c r="G37" s="9">
        <v>2</v>
      </c>
      <c r="H37" s="43" t="s">
        <v>22</v>
      </c>
      <c r="I37" s="40">
        <v>100</v>
      </c>
      <c r="J37" s="41">
        <f>IF('Start Here - Data Entry '!$G$20=G37,'Calculations - HIDE'!$D$12,0)</f>
        <v>0</v>
      </c>
      <c r="K37" s="44">
        <f>J37*I37</f>
        <v>0</v>
      </c>
      <c r="L37" s="33"/>
      <c r="M37" s="9">
        <v>2</v>
      </c>
      <c r="N37" s="43" t="s">
        <v>22</v>
      </c>
      <c r="O37" s="40">
        <v>100</v>
      </c>
      <c r="P37" s="41">
        <f>IF('Start Here - Data Entry '!$H$20=M37,'Calculations - HIDE'!$D$12,0)</f>
        <v>0</v>
      </c>
      <c r="Q37" s="44">
        <f>P37*O37</f>
        <v>0</v>
      </c>
      <c r="R37" s="33"/>
      <c r="S37" s="9">
        <v>2</v>
      </c>
      <c r="T37" s="43" t="s">
        <v>22</v>
      </c>
      <c r="U37" s="40">
        <v>100</v>
      </c>
      <c r="V37" s="41">
        <f>IF('Start Here - Data Entry '!$I$20=S37,'Calculations - HIDE'!$D$12,0)</f>
        <v>0</v>
      </c>
      <c r="W37" s="44">
        <f>V37*U37</f>
        <v>0</v>
      </c>
      <c r="X37" s="33"/>
      <c r="Y37" s="9">
        <v>2</v>
      </c>
      <c r="Z37" s="43" t="s">
        <v>22</v>
      </c>
      <c r="AA37" s="40">
        <v>100</v>
      </c>
      <c r="AB37" s="41">
        <f>IF('Start Here - Data Entry '!$J$20=Y37,'Calculations - HIDE'!$D$12,0)</f>
        <v>0</v>
      </c>
      <c r="AC37" s="44">
        <f>AB37*AA37</f>
        <v>0</v>
      </c>
      <c r="AD37" s="33"/>
      <c r="AE37" s="9">
        <v>2</v>
      </c>
      <c r="AF37" s="43" t="s">
        <v>22</v>
      </c>
      <c r="AG37" s="40">
        <v>100</v>
      </c>
      <c r="AH37" s="41">
        <f>IF('Start Here - Data Entry '!$K$20=AE37,'Calculations - HIDE'!$D$12,0)</f>
        <v>0</v>
      </c>
      <c r="AI37" s="44">
        <f>AH37*AG37</f>
        <v>0</v>
      </c>
    </row>
    <row r="38" spans="1:35" ht="20.100000000000001" customHeight="1" x14ac:dyDescent="0.25">
      <c r="A38" s="9">
        <v>3</v>
      </c>
      <c r="B38" s="43" t="s">
        <v>23</v>
      </c>
      <c r="C38" s="40">
        <v>105</v>
      </c>
      <c r="D38" s="41">
        <f>IF('Start Here - Data Entry '!$F$20=A38,'Calculations - HIDE'!$D$12,0)</f>
        <v>484</v>
      </c>
      <c r="E38" s="44">
        <f>D38*C38</f>
        <v>50820</v>
      </c>
      <c r="F38" s="33"/>
      <c r="G38" s="9">
        <v>3</v>
      </c>
      <c r="H38" s="43" t="s">
        <v>23</v>
      </c>
      <c r="I38" s="40">
        <v>105</v>
      </c>
      <c r="J38" s="41">
        <f>IF('Start Here - Data Entry '!$G$20=G38,'Calculations - HIDE'!$D$12,0)</f>
        <v>0</v>
      </c>
      <c r="K38" s="44">
        <f>J38*I38</f>
        <v>0</v>
      </c>
      <c r="L38" s="33"/>
      <c r="M38" s="9">
        <v>3</v>
      </c>
      <c r="N38" s="43" t="s">
        <v>23</v>
      </c>
      <c r="O38" s="40">
        <v>105</v>
      </c>
      <c r="P38" s="41">
        <f>IF('Start Here - Data Entry '!$H$20=M38,'Calculations - HIDE'!$D$12,0)</f>
        <v>484</v>
      </c>
      <c r="Q38" s="44">
        <f>P38*O38</f>
        <v>50820</v>
      </c>
      <c r="R38" s="33"/>
      <c r="S38" s="9">
        <v>3</v>
      </c>
      <c r="T38" s="43" t="s">
        <v>23</v>
      </c>
      <c r="U38" s="40">
        <v>105</v>
      </c>
      <c r="V38" s="41">
        <f>IF('Start Here - Data Entry '!$I$20=S38,'Calculations - HIDE'!$D$12,0)</f>
        <v>0</v>
      </c>
      <c r="W38" s="44">
        <f>V38*U38</f>
        <v>0</v>
      </c>
      <c r="X38" s="33"/>
      <c r="Y38" s="9">
        <v>3</v>
      </c>
      <c r="Z38" s="43" t="s">
        <v>23</v>
      </c>
      <c r="AA38" s="40">
        <v>105</v>
      </c>
      <c r="AB38" s="41">
        <f>IF('Start Here - Data Entry '!$J$20=Y38,'Calculations - HIDE'!$D$12,0)</f>
        <v>0</v>
      </c>
      <c r="AC38" s="44">
        <f>AB38*AA38</f>
        <v>0</v>
      </c>
      <c r="AD38" s="33"/>
      <c r="AE38" s="9">
        <v>3</v>
      </c>
      <c r="AF38" s="43" t="s">
        <v>23</v>
      </c>
      <c r="AG38" s="40">
        <v>105</v>
      </c>
      <c r="AH38" s="41">
        <f>IF('Start Here - Data Entry '!$K$20=AE38,'Calculations - HIDE'!$D$12,0)</f>
        <v>0</v>
      </c>
      <c r="AI38" s="44">
        <f>AH38*AG38</f>
        <v>0</v>
      </c>
    </row>
    <row r="39" spans="1:35" ht="20.100000000000001" customHeight="1" x14ac:dyDescent="0.25">
      <c r="A39" s="9">
        <v>4</v>
      </c>
      <c r="B39" s="52" t="s">
        <v>24</v>
      </c>
      <c r="C39" s="40">
        <v>110</v>
      </c>
      <c r="D39" s="41">
        <f>IF('Start Here - Data Entry '!$F$20=A39,'Calculations - HIDE'!$D$12,0)</f>
        <v>0</v>
      </c>
      <c r="E39" s="44">
        <f>D39*C39</f>
        <v>0</v>
      </c>
      <c r="F39" s="33"/>
      <c r="G39" s="9">
        <v>4</v>
      </c>
      <c r="H39" s="52" t="s">
        <v>24</v>
      </c>
      <c r="I39" s="40">
        <v>110</v>
      </c>
      <c r="J39" s="41">
        <f>IF('Start Here - Data Entry '!$G$20=G39,'Calculations - HIDE'!$D$12,0)</f>
        <v>0</v>
      </c>
      <c r="K39" s="44">
        <f>J39*I39</f>
        <v>0</v>
      </c>
      <c r="L39" s="33"/>
      <c r="M39" s="9">
        <v>4</v>
      </c>
      <c r="N39" s="52" t="s">
        <v>24</v>
      </c>
      <c r="O39" s="40">
        <v>110</v>
      </c>
      <c r="P39" s="41">
        <f>IF('Start Here - Data Entry '!$H$20=M39,'Calculations - HIDE'!$D$12,0)</f>
        <v>0</v>
      </c>
      <c r="Q39" s="44">
        <f>P39*O39</f>
        <v>0</v>
      </c>
      <c r="R39" s="33"/>
      <c r="S39" s="9">
        <v>4</v>
      </c>
      <c r="T39" s="52" t="s">
        <v>24</v>
      </c>
      <c r="U39" s="40">
        <v>110</v>
      </c>
      <c r="V39" s="41">
        <f>IF('Start Here - Data Entry '!$I$20=S39,'Calculations - HIDE'!$D$12,0)</f>
        <v>484</v>
      </c>
      <c r="W39" s="44">
        <f>V39*U39</f>
        <v>53240</v>
      </c>
      <c r="X39" s="33"/>
      <c r="Y39" s="9">
        <v>4</v>
      </c>
      <c r="Z39" s="52" t="s">
        <v>24</v>
      </c>
      <c r="AA39" s="40">
        <v>110</v>
      </c>
      <c r="AB39" s="41">
        <f>IF('Start Here - Data Entry '!$J$20=Y39,'Calculations - HIDE'!$D$12,0)</f>
        <v>484</v>
      </c>
      <c r="AC39" s="44">
        <f>AB39*AA39</f>
        <v>53240</v>
      </c>
      <c r="AD39" s="33"/>
      <c r="AE39" s="9">
        <v>4</v>
      </c>
      <c r="AF39" s="52" t="s">
        <v>24</v>
      </c>
      <c r="AG39" s="40">
        <v>110</v>
      </c>
      <c r="AH39" s="41">
        <f>IF('Start Here - Data Entry '!$K$20=AE39,'Calculations - HIDE'!$D$12,0)</f>
        <v>0</v>
      </c>
      <c r="AI39" s="44">
        <f>AH39*AG39</f>
        <v>0</v>
      </c>
    </row>
    <row r="40" spans="1:35" ht="20.100000000000001" customHeight="1" x14ac:dyDescent="0.25">
      <c r="A40" s="9">
        <v>5</v>
      </c>
      <c r="B40" s="48" t="s">
        <v>342</v>
      </c>
      <c r="C40" s="40">
        <v>115</v>
      </c>
      <c r="D40" s="41">
        <f>IF('Start Here - Data Entry '!$F$20=A40,'Calculations - HIDE'!$D$12,0)</f>
        <v>0</v>
      </c>
      <c r="E40" s="44">
        <f>D40*C40</f>
        <v>0</v>
      </c>
      <c r="F40" s="33"/>
      <c r="G40" s="9">
        <v>5</v>
      </c>
      <c r="H40" s="43" t="s">
        <v>25</v>
      </c>
      <c r="I40" s="40">
        <v>115</v>
      </c>
      <c r="J40" s="41">
        <f>IF('Start Here - Data Entry '!$G$20=G40,'Calculations - HIDE'!$D$12,0)</f>
        <v>0</v>
      </c>
      <c r="K40" s="44">
        <f>J40*I40</f>
        <v>0</v>
      </c>
      <c r="L40" s="33"/>
      <c r="M40" s="9">
        <v>5</v>
      </c>
      <c r="N40" s="43" t="s">
        <v>25</v>
      </c>
      <c r="O40" s="40">
        <v>115</v>
      </c>
      <c r="P40" s="41">
        <f>IF('Start Here - Data Entry '!$H$20=M40,'Calculations - HIDE'!$D$12,0)</f>
        <v>0</v>
      </c>
      <c r="Q40" s="44">
        <f>P40*O40</f>
        <v>0</v>
      </c>
      <c r="R40" s="33"/>
      <c r="S40" s="9">
        <v>5</v>
      </c>
      <c r="T40" s="43" t="s">
        <v>25</v>
      </c>
      <c r="U40" s="40">
        <v>115</v>
      </c>
      <c r="V40" s="41">
        <f>IF('Start Here - Data Entry '!$I$20=S40,'Calculations - HIDE'!$D$12,0)</f>
        <v>0</v>
      </c>
      <c r="W40" s="44">
        <f>V40*U40</f>
        <v>0</v>
      </c>
      <c r="X40" s="33"/>
      <c r="Y40" s="9">
        <v>5</v>
      </c>
      <c r="Z40" s="43" t="s">
        <v>25</v>
      </c>
      <c r="AA40" s="40">
        <v>115</v>
      </c>
      <c r="AB40" s="41">
        <f>IF('Start Here - Data Entry '!$J$20=Y40,'Calculations - HIDE'!$D$12,0)</f>
        <v>0</v>
      </c>
      <c r="AC40" s="44">
        <f>AB40*AA40</f>
        <v>0</v>
      </c>
      <c r="AD40" s="33"/>
      <c r="AE40" s="9">
        <v>5</v>
      </c>
      <c r="AF40" s="43" t="s">
        <v>25</v>
      </c>
      <c r="AG40" s="40">
        <v>115</v>
      </c>
      <c r="AH40" s="41">
        <f>IF('Start Here - Data Entry '!$K$20=AE40,'Calculations - HIDE'!$D$12,0)</f>
        <v>484</v>
      </c>
      <c r="AI40" s="44">
        <f>AH40*AG40</f>
        <v>55660</v>
      </c>
    </row>
    <row r="41" spans="1:35" ht="20.100000000000001" customHeight="1" x14ac:dyDescent="0.25">
      <c r="A41" s="9">
        <v>6</v>
      </c>
      <c r="B41" s="48" t="s">
        <v>101</v>
      </c>
      <c r="C41" s="40">
        <v>0</v>
      </c>
      <c r="D41" s="41">
        <v>0</v>
      </c>
      <c r="E41" s="44">
        <v>0</v>
      </c>
      <c r="F41" s="33"/>
      <c r="G41" s="9">
        <v>6</v>
      </c>
      <c r="H41" s="48" t="s">
        <v>101</v>
      </c>
      <c r="I41" s="40">
        <v>0</v>
      </c>
      <c r="J41" s="41">
        <v>0</v>
      </c>
      <c r="K41" s="44">
        <v>0</v>
      </c>
      <c r="L41" s="33"/>
      <c r="M41" s="9">
        <v>6</v>
      </c>
      <c r="N41" s="48" t="s">
        <v>101</v>
      </c>
      <c r="O41" s="40">
        <v>0</v>
      </c>
      <c r="P41" s="41">
        <v>0</v>
      </c>
      <c r="Q41" s="44">
        <v>0</v>
      </c>
      <c r="R41" s="33"/>
      <c r="S41" s="9">
        <v>6</v>
      </c>
      <c r="T41" s="48" t="s">
        <v>101</v>
      </c>
      <c r="U41" s="40">
        <v>0</v>
      </c>
      <c r="V41" s="41">
        <v>0</v>
      </c>
      <c r="W41" s="44">
        <v>0</v>
      </c>
      <c r="X41" s="33"/>
      <c r="Y41" s="9">
        <v>6</v>
      </c>
      <c r="Z41" s="48" t="s">
        <v>101</v>
      </c>
      <c r="AA41" s="40">
        <v>0</v>
      </c>
      <c r="AB41" s="41">
        <v>0</v>
      </c>
      <c r="AC41" s="44">
        <v>0</v>
      </c>
      <c r="AD41" s="33"/>
      <c r="AE41" s="9">
        <v>6</v>
      </c>
      <c r="AF41" s="48" t="s">
        <v>101</v>
      </c>
      <c r="AG41" s="40">
        <v>0</v>
      </c>
      <c r="AH41" s="41">
        <v>0</v>
      </c>
      <c r="AI41" s="44">
        <v>0</v>
      </c>
    </row>
    <row r="42" spans="1:35" ht="6" customHeight="1" x14ac:dyDescent="0.25">
      <c r="B42" s="46"/>
      <c r="C42" s="35"/>
      <c r="D42" s="36"/>
      <c r="E42" s="37"/>
      <c r="F42" s="38"/>
      <c r="H42" s="46"/>
      <c r="I42" s="35"/>
      <c r="J42" s="36"/>
      <c r="K42" s="37"/>
      <c r="L42" s="38"/>
      <c r="N42" s="46"/>
      <c r="O42" s="35"/>
      <c r="P42" s="36"/>
      <c r="Q42" s="37"/>
      <c r="R42" s="38"/>
      <c r="T42" s="46"/>
      <c r="U42" s="35"/>
      <c r="V42" s="36"/>
      <c r="W42" s="37"/>
      <c r="X42" s="38"/>
      <c r="Z42" s="46"/>
      <c r="AA42" s="35"/>
      <c r="AB42" s="36"/>
      <c r="AC42" s="37"/>
      <c r="AD42" s="38"/>
      <c r="AF42" s="46"/>
      <c r="AG42" s="35"/>
      <c r="AH42" s="36"/>
      <c r="AI42" s="37"/>
    </row>
    <row r="43" spans="1:35" ht="20.100000000000001" customHeight="1" x14ac:dyDescent="0.25">
      <c r="B43" s="39" t="s">
        <v>28</v>
      </c>
      <c r="C43" s="40"/>
      <c r="D43" s="41"/>
      <c r="E43" s="47"/>
      <c r="F43" s="38"/>
      <c r="H43" s="39" t="s">
        <v>28</v>
      </c>
      <c r="I43" s="40"/>
      <c r="J43" s="41"/>
      <c r="K43" s="47"/>
      <c r="L43" s="38"/>
      <c r="N43" s="39" t="s">
        <v>28</v>
      </c>
      <c r="O43" s="40"/>
      <c r="P43" s="41"/>
      <c r="Q43" s="47"/>
      <c r="R43" s="38"/>
      <c r="T43" s="39" t="s">
        <v>28</v>
      </c>
      <c r="U43" s="40"/>
      <c r="V43" s="41"/>
      <c r="W43" s="47"/>
      <c r="X43" s="38"/>
      <c r="Z43" s="39" t="s">
        <v>28</v>
      </c>
      <c r="AA43" s="40"/>
      <c r="AB43" s="41"/>
      <c r="AC43" s="47"/>
      <c r="AD43" s="38"/>
      <c r="AF43" s="39" t="s">
        <v>28</v>
      </c>
      <c r="AG43" s="40"/>
      <c r="AH43" s="41"/>
      <c r="AI43" s="47"/>
    </row>
    <row r="44" spans="1:35" ht="20.100000000000001" customHeight="1" x14ac:dyDescent="0.25">
      <c r="B44" s="43" t="s">
        <v>26</v>
      </c>
      <c r="C44" s="40">
        <v>120</v>
      </c>
      <c r="D44" s="41" t="str">
        <f>'Start Here - Data Entry '!$F40</f>
        <v>NA</v>
      </c>
      <c r="E44" s="44" t="e">
        <f>IF('Start Here - Data Entry '!$E$5=5,0,D44*C44)</f>
        <v>#VALUE!</v>
      </c>
      <c r="F44" s="38"/>
      <c r="H44" s="43" t="s">
        <v>26</v>
      </c>
      <c r="I44" s="40">
        <v>120</v>
      </c>
      <c r="J44" s="41">
        <f>'Start Here - Data Entry '!$G40</f>
        <v>0</v>
      </c>
      <c r="K44" s="44">
        <f>IF('Start Here - Data Entry '!$E$5=5,0,J44*I44)</f>
        <v>0</v>
      </c>
      <c r="L44" s="38"/>
      <c r="N44" s="43" t="s">
        <v>26</v>
      </c>
      <c r="O44" s="40">
        <v>120</v>
      </c>
      <c r="P44" s="41">
        <f>'Start Here - Data Entry '!$H40</f>
        <v>0</v>
      </c>
      <c r="Q44" s="44">
        <f>IF('Start Here - Data Entry '!$E$5=5,0,P44*O44)</f>
        <v>0</v>
      </c>
      <c r="R44" s="38"/>
      <c r="T44" s="43" t="s">
        <v>26</v>
      </c>
      <c r="U44" s="40">
        <v>120</v>
      </c>
      <c r="V44" s="41">
        <f>'Start Here - Data Entry '!$I40</f>
        <v>0</v>
      </c>
      <c r="W44" s="44">
        <f>IF('Start Here - Data Entry '!$E$5=5,0,V44*U44)</f>
        <v>0</v>
      </c>
      <c r="X44" s="38"/>
      <c r="Z44" s="43" t="s">
        <v>26</v>
      </c>
      <c r="AA44" s="40">
        <v>120</v>
      </c>
      <c r="AB44" s="41">
        <f>'Start Here - Data Entry '!$J40</f>
        <v>0</v>
      </c>
      <c r="AC44" s="44">
        <f>IF('Start Here - Data Entry '!$E$5=5,0,AB44*AA44)</f>
        <v>0</v>
      </c>
      <c r="AD44" s="38"/>
      <c r="AF44" s="43" t="s">
        <v>26</v>
      </c>
      <c r="AG44" s="40">
        <v>120</v>
      </c>
      <c r="AH44" s="41">
        <f>'Start Here - Data Entry '!$K40</f>
        <v>0</v>
      </c>
      <c r="AI44" s="44">
        <f>IF('Start Here - Data Entry '!$E$5=5,0,AH44*AG44)</f>
        <v>0</v>
      </c>
    </row>
    <row r="45" spans="1:35" ht="20.100000000000001" customHeight="1" x14ac:dyDescent="0.25">
      <c r="B45" s="43" t="s">
        <v>5</v>
      </c>
      <c r="C45" s="53"/>
      <c r="D45" s="54"/>
      <c r="E45" s="55">
        <f>IF('Start Here - Data Entry '!$E$5=5,0,IF(D44&lt;=0,0,0.25*E5))</f>
        <v>16327</v>
      </c>
      <c r="F45" s="38"/>
      <c r="H45" s="43" t="s">
        <v>5</v>
      </c>
      <c r="I45" s="53"/>
      <c r="J45" s="54"/>
      <c r="K45" s="55">
        <f>IF('Start Here - Data Entry '!$E$5=5,0,IF(J44&lt;=0,0,0.25*K5))</f>
        <v>0</v>
      </c>
      <c r="L45" s="38"/>
      <c r="N45" s="43" t="s">
        <v>5</v>
      </c>
      <c r="O45" s="53"/>
      <c r="P45" s="54"/>
      <c r="Q45" s="55">
        <f>IF('Start Here - Data Entry '!$E$5=5,0,IF(P44&lt;=0,0,0.25*Q5))</f>
        <v>0</v>
      </c>
      <c r="R45" s="38"/>
      <c r="T45" s="43" t="s">
        <v>5</v>
      </c>
      <c r="U45" s="53"/>
      <c r="V45" s="54"/>
      <c r="W45" s="55">
        <f>IF('Start Here - Data Entry '!$E$5=5,0,IF(V44&lt;=0,0,0.25*W5))</f>
        <v>0</v>
      </c>
      <c r="X45" s="38"/>
      <c r="Z45" s="43" t="s">
        <v>5</v>
      </c>
      <c r="AA45" s="53"/>
      <c r="AB45" s="54"/>
      <c r="AC45" s="55">
        <f>IF('Start Here - Data Entry '!$E$5=5,0,IF(AB44&lt;=0,0,0.25*AC5))</f>
        <v>0</v>
      </c>
      <c r="AD45" s="38"/>
      <c r="AF45" s="43" t="s">
        <v>5</v>
      </c>
      <c r="AG45" s="53"/>
      <c r="AH45" s="54"/>
      <c r="AI45" s="55">
        <f>IF('Start Here - Data Entry '!$E$5=5,0,IF(AH44&lt;=0,0,0.25*AI5))</f>
        <v>0</v>
      </c>
    </row>
    <row r="46" spans="1:35" ht="6" customHeight="1" x14ac:dyDescent="0.25">
      <c r="B46" s="46"/>
      <c r="C46" s="35"/>
      <c r="D46" s="56"/>
      <c r="E46" s="57"/>
      <c r="F46" s="38"/>
      <c r="H46" s="46"/>
      <c r="I46" s="35"/>
      <c r="J46" s="56"/>
      <c r="K46" s="57"/>
      <c r="L46" s="38"/>
      <c r="N46" s="46"/>
      <c r="O46" s="35"/>
      <c r="P46" s="56"/>
      <c r="Q46" s="57"/>
      <c r="R46" s="38"/>
      <c r="T46" s="46"/>
      <c r="U46" s="35"/>
      <c r="V46" s="56"/>
      <c r="W46" s="57"/>
      <c r="X46" s="38"/>
      <c r="Z46" s="46"/>
      <c r="AA46" s="35"/>
      <c r="AB46" s="56"/>
      <c r="AC46" s="57"/>
      <c r="AD46" s="38"/>
      <c r="AF46" s="46"/>
      <c r="AG46" s="35"/>
      <c r="AH46" s="56"/>
      <c r="AI46" s="57"/>
    </row>
    <row r="47" spans="1:35" ht="12.75" customHeight="1" x14ac:dyDescent="0.25">
      <c r="B47" s="46"/>
      <c r="C47" s="35"/>
      <c r="D47" s="56"/>
      <c r="E47" s="57"/>
      <c r="F47" s="38"/>
      <c r="H47" s="46"/>
      <c r="I47" s="35"/>
      <c r="J47" s="56"/>
      <c r="K47" s="57"/>
      <c r="L47" s="38"/>
      <c r="N47" s="46"/>
      <c r="O47" s="35"/>
      <c r="P47" s="56"/>
      <c r="Q47" s="57"/>
      <c r="R47" s="38"/>
      <c r="T47" s="46"/>
      <c r="U47" s="35"/>
      <c r="V47" s="56"/>
      <c r="W47" s="57"/>
      <c r="X47" s="38"/>
      <c r="Z47" s="46"/>
      <c r="AA47" s="35"/>
      <c r="AB47" s="56"/>
      <c r="AC47" s="57"/>
      <c r="AD47" s="38"/>
      <c r="AF47" s="46"/>
      <c r="AG47" s="35"/>
      <c r="AH47" s="56"/>
      <c r="AI47" s="57"/>
    </row>
    <row r="48" spans="1:35" ht="12.75" customHeight="1" x14ac:dyDescent="0.25">
      <c r="B48" s="46"/>
      <c r="C48" s="35"/>
      <c r="D48" s="56"/>
      <c r="E48" s="57"/>
      <c r="F48" s="38"/>
      <c r="H48" s="46"/>
      <c r="I48" s="35"/>
      <c r="J48" s="56"/>
      <c r="K48" s="57"/>
      <c r="L48" s="38"/>
      <c r="N48" s="46"/>
      <c r="O48" s="35"/>
      <c r="P48" s="56"/>
      <c r="Q48" s="57"/>
      <c r="R48" s="38"/>
      <c r="T48" s="46"/>
      <c r="U48" s="35"/>
      <c r="V48" s="56"/>
      <c r="W48" s="57"/>
      <c r="X48" s="38"/>
      <c r="Z48" s="46"/>
      <c r="AA48" s="35"/>
      <c r="AB48" s="56"/>
      <c r="AC48" s="57"/>
      <c r="AD48" s="38"/>
      <c r="AF48" s="46"/>
      <c r="AG48" s="35"/>
      <c r="AH48" s="56"/>
      <c r="AI48" s="57"/>
    </row>
    <row r="49" spans="1:37" x14ac:dyDescent="0.25">
      <c r="B49" s="39" t="s">
        <v>29</v>
      </c>
      <c r="C49" s="41"/>
      <c r="D49" s="54"/>
      <c r="E49" s="58" t="s">
        <v>130</v>
      </c>
      <c r="F49" s="38"/>
      <c r="H49" s="39" t="s">
        <v>29</v>
      </c>
      <c r="I49" s="41"/>
      <c r="J49" s="54"/>
      <c r="K49" s="58" t="s">
        <v>130</v>
      </c>
      <c r="L49" s="38"/>
      <c r="N49" s="39" t="s">
        <v>29</v>
      </c>
      <c r="O49" s="41"/>
      <c r="P49" s="54"/>
      <c r="Q49" s="58" t="s">
        <v>130</v>
      </c>
      <c r="R49" s="38"/>
      <c r="T49" s="39" t="s">
        <v>29</v>
      </c>
      <c r="U49" s="41"/>
      <c r="V49" s="54"/>
      <c r="W49" s="58" t="s">
        <v>130</v>
      </c>
      <c r="X49" s="38"/>
      <c r="Z49" s="39" t="s">
        <v>29</v>
      </c>
      <c r="AA49" s="41"/>
      <c r="AB49" s="54"/>
      <c r="AC49" s="58" t="s">
        <v>130</v>
      </c>
      <c r="AD49" s="38"/>
      <c r="AF49" s="39" t="s">
        <v>29</v>
      </c>
      <c r="AG49" s="41"/>
      <c r="AH49" s="54"/>
      <c r="AI49" s="58" t="s">
        <v>130</v>
      </c>
    </row>
    <row r="50" spans="1:37" x14ac:dyDescent="0.25">
      <c r="A50" s="9">
        <v>1</v>
      </c>
      <c r="B50" s="43" t="s">
        <v>13</v>
      </c>
      <c r="C50" s="50" t="s">
        <v>40</v>
      </c>
      <c r="D50" s="54">
        <f>IF(D15&gt;0,E73,0)</f>
        <v>0</v>
      </c>
      <c r="E50" s="55">
        <f>ROUND(E87,0)</f>
        <v>0</v>
      </c>
      <c r="F50" s="38"/>
      <c r="G50" s="9">
        <v>1</v>
      </c>
      <c r="H50" s="43" t="s">
        <v>13</v>
      </c>
      <c r="I50" s="50" t="s">
        <v>40</v>
      </c>
      <c r="J50" s="54">
        <f>IF(J15&gt;0,K73,0)</f>
        <v>0</v>
      </c>
      <c r="K50" s="55">
        <f>ROUND(K87,0)</f>
        <v>0</v>
      </c>
      <c r="L50" s="38"/>
      <c r="M50" s="9">
        <v>1</v>
      </c>
      <c r="N50" s="43" t="s">
        <v>13</v>
      </c>
      <c r="O50" s="50" t="s">
        <v>40</v>
      </c>
      <c r="P50" s="54">
        <f>IF(P15&gt;0,Q73,0)</f>
        <v>0</v>
      </c>
      <c r="Q50" s="55">
        <f>ROUND(Q87,0)</f>
        <v>0</v>
      </c>
      <c r="R50" s="38"/>
      <c r="S50" s="9">
        <v>1</v>
      </c>
      <c r="T50" s="43" t="s">
        <v>13</v>
      </c>
      <c r="U50" s="50" t="s">
        <v>40</v>
      </c>
      <c r="V50" s="54">
        <f>IF(V15&gt;0,W73,0)</f>
        <v>0</v>
      </c>
      <c r="W50" s="55">
        <f>ROUND(W87,0)</f>
        <v>0</v>
      </c>
      <c r="X50" s="38"/>
      <c r="Y50" s="9">
        <v>1</v>
      </c>
      <c r="Z50" s="43" t="s">
        <v>13</v>
      </c>
      <c r="AA50" s="50" t="s">
        <v>40</v>
      </c>
      <c r="AB50" s="54">
        <f>IF(AB15&gt;0,AC73,0)</f>
        <v>0</v>
      </c>
      <c r="AC50" s="55">
        <f>ROUND(AC87,0)</f>
        <v>0</v>
      </c>
      <c r="AD50" s="38"/>
      <c r="AE50" s="9">
        <v>1</v>
      </c>
      <c r="AF50" s="43" t="s">
        <v>13</v>
      </c>
      <c r="AG50" s="50" t="s">
        <v>40</v>
      </c>
      <c r="AH50" s="54">
        <f>IF(AH15&gt;0,AI73,0)</f>
        <v>0</v>
      </c>
      <c r="AI50" s="55">
        <f>ROUND(AI87,0)</f>
        <v>0</v>
      </c>
    </row>
    <row r="51" spans="1:37" x14ac:dyDescent="0.25">
      <c r="A51" s="9">
        <v>2</v>
      </c>
      <c r="B51" s="43" t="s">
        <v>14</v>
      </c>
      <c r="C51" s="50" t="s">
        <v>40</v>
      </c>
      <c r="D51" s="54" t="str">
        <f>IF(D16&gt;0,E74,0)</f>
        <v>NA</v>
      </c>
      <c r="E51" s="55" t="e">
        <f>E88</f>
        <v>#VALUE!</v>
      </c>
      <c r="F51" s="38"/>
      <c r="G51" s="9">
        <v>2</v>
      </c>
      <c r="H51" s="43" t="s">
        <v>14</v>
      </c>
      <c r="I51" s="50" t="s">
        <v>40</v>
      </c>
      <c r="J51" s="54">
        <f>IF(J16&gt;0,K74,0)</f>
        <v>245</v>
      </c>
      <c r="K51" s="55">
        <f>K88</f>
        <v>65772</v>
      </c>
      <c r="L51" s="38"/>
      <c r="M51" s="9">
        <v>2</v>
      </c>
      <c r="N51" s="43" t="s">
        <v>14</v>
      </c>
      <c r="O51" s="50" t="s">
        <v>40</v>
      </c>
      <c r="P51" s="54">
        <f>IF(P16&gt;0,Q74,0)</f>
        <v>255</v>
      </c>
      <c r="Q51" s="55">
        <f>Q88</f>
        <v>67964.399999999994</v>
      </c>
      <c r="R51" s="38"/>
      <c r="S51" s="9">
        <v>2</v>
      </c>
      <c r="T51" s="43" t="s">
        <v>14</v>
      </c>
      <c r="U51" s="50" t="s">
        <v>40</v>
      </c>
      <c r="V51" s="54">
        <f>IF(V16&gt;0,W74,0)</f>
        <v>265</v>
      </c>
      <c r="W51" s="55">
        <f>W88</f>
        <v>72349.2</v>
      </c>
      <c r="X51" s="38"/>
      <c r="Y51" s="9">
        <v>2</v>
      </c>
      <c r="Z51" s="43" t="s">
        <v>14</v>
      </c>
      <c r="AA51" s="50" t="s">
        <v>40</v>
      </c>
      <c r="AB51" s="54">
        <f>IF(AB16&gt;0,AC74,0)</f>
        <v>275</v>
      </c>
      <c r="AC51" s="55">
        <f>AC88</f>
        <v>74541.599999999991</v>
      </c>
      <c r="AD51" s="38"/>
      <c r="AE51" s="9">
        <v>2</v>
      </c>
      <c r="AF51" s="43" t="s">
        <v>14</v>
      </c>
      <c r="AG51" s="50" t="s">
        <v>40</v>
      </c>
      <c r="AH51" s="54">
        <f>IF(AH16&gt;0,AI74,0)</f>
        <v>285</v>
      </c>
      <c r="AI51" s="55">
        <f>AI88</f>
        <v>76734</v>
      </c>
    </row>
    <row r="52" spans="1:37" x14ac:dyDescent="0.25">
      <c r="A52" s="9">
        <v>3</v>
      </c>
      <c r="B52" s="43" t="s">
        <v>15</v>
      </c>
      <c r="C52" s="50" t="s">
        <v>40</v>
      </c>
      <c r="D52" s="54">
        <f>IF(D17&gt;0,E75,0)</f>
        <v>0</v>
      </c>
      <c r="E52" s="55">
        <f>E89</f>
        <v>0</v>
      </c>
      <c r="F52" s="38"/>
      <c r="G52" s="9">
        <v>3</v>
      </c>
      <c r="H52" s="43" t="s">
        <v>15</v>
      </c>
      <c r="I52" s="50" t="s">
        <v>40</v>
      </c>
      <c r="J52" s="54">
        <f>IF(J17&gt;0,K75,0)</f>
        <v>0</v>
      </c>
      <c r="K52" s="55">
        <f>K89</f>
        <v>0</v>
      </c>
      <c r="L52" s="38"/>
      <c r="M52" s="9">
        <v>3</v>
      </c>
      <c r="N52" s="43" t="s">
        <v>15</v>
      </c>
      <c r="O52" s="50" t="s">
        <v>40</v>
      </c>
      <c r="P52" s="54">
        <f>IF(P17&gt;0,Q75,0)</f>
        <v>0</v>
      </c>
      <c r="Q52" s="55">
        <f>Q89</f>
        <v>0</v>
      </c>
      <c r="R52" s="38"/>
      <c r="S52" s="9">
        <v>3</v>
      </c>
      <c r="T52" s="43" t="s">
        <v>15</v>
      </c>
      <c r="U52" s="50" t="s">
        <v>40</v>
      </c>
      <c r="V52" s="54">
        <f>IF(V17&gt;0,W75,0)</f>
        <v>0</v>
      </c>
      <c r="W52" s="55">
        <f>W89</f>
        <v>0</v>
      </c>
      <c r="X52" s="38"/>
      <c r="Y52" s="9">
        <v>3</v>
      </c>
      <c r="Z52" s="43" t="s">
        <v>15</v>
      </c>
      <c r="AA52" s="50" t="s">
        <v>40</v>
      </c>
      <c r="AB52" s="54">
        <f>IF(AB17&gt;0,AC75,0)</f>
        <v>0</v>
      </c>
      <c r="AC52" s="55">
        <f>AC89</f>
        <v>0</v>
      </c>
      <c r="AD52" s="38"/>
      <c r="AE52" s="9">
        <v>3</v>
      </c>
      <c r="AF52" s="43" t="s">
        <v>15</v>
      </c>
      <c r="AG52" s="50" t="s">
        <v>40</v>
      </c>
      <c r="AH52" s="54">
        <f>IF(AH17&gt;0,AI75,0)</f>
        <v>0</v>
      </c>
      <c r="AI52" s="55">
        <f>AI89</f>
        <v>0</v>
      </c>
    </row>
    <row r="53" spans="1:37" x14ac:dyDescent="0.25">
      <c r="A53" s="9">
        <v>4</v>
      </c>
      <c r="B53" s="59" t="s">
        <v>32</v>
      </c>
      <c r="C53" s="50" t="s">
        <v>40</v>
      </c>
      <c r="D53" s="54">
        <f>IF(D18&gt;0,E76,0)</f>
        <v>0</v>
      </c>
      <c r="E53" s="55">
        <f>E90</f>
        <v>0</v>
      </c>
      <c r="F53" s="38"/>
      <c r="G53" s="9">
        <v>4</v>
      </c>
      <c r="H53" s="59" t="s">
        <v>32</v>
      </c>
      <c r="I53" s="50" t="s">
        <v>40</v>
      </c>
      <c r="J53" s="54">
        <f>IF(J18&gt;0,K76,0)</f>
        <v>0</v>
      </c>
      <c r="K53" s="55">
        <f>K90</f>
        <v>0</v>
      </c>
      <c r="L53" s="38"/>
      <c r="M53" s="9">
        <v>4</v>
      </c>
      <c r="N53" s="59" t="s">
        <v>32</v>
      </c>
      <c r="O53" s="50" t="s">
        <v>40</v>
      </c>
      <c r="P53" s="54">
        <f>IF(P18&gt;0,Q76,0)</f>
        <v>0</v>
      </c>
      <c r="Q53" s="55">
        <f>Q90</f>
        <v>0</v>
      </c>
      <c r="R53" s="38"/>
      <c r="S53" s="9">
        <v>4</v>
      </c>
      <c r="T53" s="59" t="s">
        <v>32</v>
      </c>
      <c r="U53" s="50" t="s">
        <v>40</v>
      </c>
      <c r="V53" s="54">
        <f>IF(V18&gt;0,W76,0)</f>
        <v>0</v>
      </c>
      <c r="W53" s="55">
        <f>W90</f>
        <v>0</v>
      </c>
      <c r="X53" s="38"/>
      <c r="Y53" s="9">
        <v>4</v>
      </c>
      <c r="Z53" s="59" t="s">
        <v>32</v>
      </c>
      <c r="AA53" s="50" t="s">
        <v>40</v>
      </c>
      <c r="AB53" s="54">
        <f>IF(AB18&gt;0,AC76,0)</f>
        <v>0</v>
      </c>
      <c r="AC53" s="55">
        <f>AC90</f>
        <v>0</v>
      </c>
      <c r="AD53" s="38"/>
      <c r="AE53" s="9">
        <v>4</v>
      </c>
      <c r="AF53" s="59" t="s">
        <v>32</v>
      </c>
      <c r="AG53" s="50" t="s">
        <v>40</v>
      </c>
      <c r="AH53" s="54">
        <f>IF(AH18&gt;0,AI76,0)</f>
        <v>0</v>
      </c>
      <c r="AI53" s="55">
        <f>AI90</f>
        <v>0</v>
      </c>
    </row>
    <row r="54" spans="1:37" x14ac:dyDescent="0.25">
      <c r="A54" s="9">
        <v>4</v>
      </c>
      <c r="B54" s="59" t="s">
        <v>33</v>
      </c>
      <c r="C54" s="50" t="s">
        <v>40</v>
      </c>
      <c r="D54" s="54">
        <f>IF(D18&gt;0,E77,0)</f>
        <v>0</v>
      </c>
      <c r="E54" s="55">
        <f>E91</f>
        <v>0</v>
      </c>
      <c r="F54" s="38"/>
      <c r="G54" s="9">
        <v>4</v>
      </c>
      <c r="H54" s="59" t="s">
        <v>33</v>
      </c>
      <c r="I54" s="50" t="s">
        <v>40</v>
      </c>
      <c r="J54" s="54">
        <f>IF(J18&gt;0,K77,0)</f>
        <v>0</v>
      </c>
      <c r="K54" s="55">
        <f>K91</f>
        <v>0</v>
      </c>
      <c r="L54" s="38"/>
      <c r="M54" s="9">
        <v>4</v>
      </c>
      <c r="N54" s="59" t="s">
        <v>33</v>
      </c>
      <c r="O54" s="50" t="s">
        <v>40</v>
      </c>
      <c r="P54" s="54">
        <f>IF(P18&gt;0,Q77,0)</f>
        <v>0</v>
      </c>
      <c r="Q54" s="55">
        <f>Q91</f>
        <v>0</v>
      </c>
      <c r="R54" s="38"/>
      <c r="S54" s="9">
        <v>4</v>
      </c>
      <c r="T54" s="59" t="s">
        <v>33</v>
      </c>
      <c r="U54" s="50" t="s">
        <v>40</v>
      </c>
      <c r="V54" s="54">
        <f>IF(V18&gt;0,W77,0)</f>
        <v>0</v>
      </c>
      <c r="W54" s="55">
        <f>W91</f>
        <v>0</v>
      </c>
      <c r="X54" s="38"/>
      <c r="Y54" s="9">
        <v>4</v>
      </c>
      <c r="Z54" s="59" t="s">
        <v>33</v>
      </c>
      <c r="AA54" s="50" t="s">
        <v>40</v>
      </c>
      <c r="AB54" s="54">
        <f>IF(AB18&gt;0,AC77,0)</f>
        <v>0</v>
      </c>
      <c r="AC54" s="55">
        <f>AC91</f>
        <v>0</v>
      </c>
      <c r="AD54" s="38"/>
      <c r="AE54" s="9">
        <v>4</v>
      </c>
      <c r="AF54" s="59" t="s">
        <v>33</v>
      </c>
      <c r="AG54" s="50" t="s">
        <v>40</v>
      </c>
      <c r="AH54" s="54">
        <f>IF(AH18&gt;0,AI77,0)</f>
        <v>0</v>
      </c>
      <c r="AI54" s="55">
        <f>AI91</f>
        <v>0</v>
      </c>
    </row>
    <row r="55" spans="1:37" x14ac:dyDescent="0.25">
      <c r="A55" s="9">
        <v>5</v>
      </c>
      <c r="B55" s="43" t="s">
        <v>16</v>
      </c>
      <c r="C55" s="50" t="s">
        <v>40</v>
      </c>
      <c r="D55" s="54">
        <f>IF(D19&gt;0,E78,0)</f>
        <v>0</v>
      </c>
      <c r="E55" s="55">
        <f>E92</f>
        <v>0</v>
      </c>
      <c r="F55" s="38"/>
      <c r="G55" s="9">
        <v>5</v>
      </c>
      <c r="H55" s="43" t="s">
        <v>16</v>
      </c>
      <c r="I55" s="50" t="s">
        <v>40</v>
      </c>
      <c r="J55" s="54">
        <f>IF(J19&gt;0,K78,0)</f>
        <v>0</v>
      </c>
      <c r="K55" s="55">
        <f>K92</f>
        <v>0</v>
      </c>
      <c r="L55" s="38"/>
      <c r="M55" s="9">
        <v>5</v>
      </c>
      <c r="N55" s="43" t="s">
        <v>16</v>
      </c>
      <c r="O55" s="50" t="s">
        <v>40</v>
      </c>
      <c r="P55" s="54">
        <f>IF(P19&gt;0,Q78,0)</f>
        <v>0</v>
      </c>
      <c r="Q55" s="55">
        <f>Q92</f>
        <v>0</v>
      </c>
      <c r="R55" s="38"/>
      <c r="S55" s="9">
        <v>5</v>
      </c>
      <c r="T55" s="43" t="s">
        <v>16</v>
      </c>
      <c r="U55" s="50" t="s">
        <v>40</v>
      </c>
      <c r="V55" s="54">
        <f>IF(V19&gt;0,W78,0)</f>
        <v>0</v>
      </c>
      <c r="W55" s="55">
        <f>W92</f>
        <v>0</v>
      </c>
      <c r="X55" s="38"/>
      <c r="Y55" s="9">
        <v>5</v>
      </c>
      <c r="Z55" s="43" t="s">
        <v>16</v>
      </c>
      <c r="AA55" s="50" t="s">
        <v>40</v>
      </c>
      <c r="AB55" s="54">
        <f>IF(AB19&gt;0,AC78,0)</f>
        <v>0</v>
      </c>
      <c r="AC55" s="55">
        <f>AC92</f>
        <v>0</v>
      </c>
      <c r="AD55" s="38"/>
      <c r="AE55" s="9">
        <v>5</v>
      </c>
      <c r="AF55" s="43" t="s">
        <v>16</v>
      </c>
      <c r="AG55" s="50" t="s">
        <v>40</v>
      </c>
      <c r="AH55" s="54">
        <f>IF(AH19&gt;0,AI78,0)</f>
        <v>0</v>
      </c>
      <c r="AI55" s="55">
        <f>AI92</f>
        <v>0</v>
      </c>
    </row>
    <row r="56" spans="1:37" x14ac:dyDescent="0.25">
      <c r="B56" s="60" t="s">
        <v>124</v>
      </c>
      <c r="C56" s="36"/>
      <c r="D56" s="56"/>
      <c r="E56" s="61"/>
      <c r="F56" s="38"/>
      <c r="H56" s="60" t="s">
        <v>124</v>
      </c>
      <c r="I56" s="36"/>
      <c r="J56" s="56"/>
      <c r="K56" s="61"/>
      <c r="L56" s="38"/>
      <c r="N56" s="60" t="s">
        <v>124</v>
      </c>
      <c r="O56" s="36"/>
      <c r="P56" s="56"/>
      <c r="Q56" s="61"/>
      <c r="R56" s="38"/>
      <c r="T56" s="60" t="s">
        <v>124</v>
      </c>
      <c r="U56" s="36"/>
      <c r="V56" s="56"/>
      <c r="W56" s="61"/>
      <c r="X56" s="38"/>
      <c r="Z56" s="60" t="s">
        <v>124</v>
      </c>
      <c r="AA56" s="36"/>
      <c r="AB56" s="56"/>
      <c r="AC56" s="61"/>
      <c r="AD56" s="38"/>
      <c r="AF56" s="60" t="s">
        <v>124</v>
      </c>
      <c r="AG56" s="36"/>
      <c r="AH56" s="56"/>
      <c r="AI56" s="61"/>
    </row>
    <row r="57" spans="1:37" x14ac:dyDescent="0.25">
      <c r="B57" s="46" t="s">
        <v>125</v>
      </c>
      <c r="C57" s="62">
        <f>E6</f>
        <v>12.18</v>
      </c>
      <c r="D57" s="56"/>
      <c r="E57" s="61"/>
      <c r="F57" s="38"/>
      <c r="H57" s="46" t="s">
        <v>125</v>
      </c>
      <c r="I57" s="62">
        <f>K6</f>
        <v>12.18</v>
      </c>
      <c r="J57" s="56"/>
      <c r="K57" s="61"/>
      <c r="L57" s="38"/>
      <c r="N57" s="46" t="s">
        <v>125</v>
      </c>
      <c r="O57" s="62">
        <f>Q6</f>
        <v>12.18</v>
      </c>
      <c r="P57" s="56"/>
      <c r="Q57" s="61"/>
      <c r="R57" s="38"/>
      <c r="T57" s="46" t="s">
        <v>125</v>
      </c>
      <c r="U57" s="62">
        <f>W6</f>
        <v>12.18</v>
      </c>
      <c r="V57" s="56"/>
      <c r="W57" s="61"/>
      <c r="X57" s="38"/>
      <c r="Z57" s="46" t="s">
        <v>125</v>
      </c>
      <c r="AA57" s="62">
        <f>AC6</f>
        <v>12.18</v>
      </c>
      <c r="AB57" s="56"/>
      <c r="AC57" s="61"/>
      <c r="AD57" s="38"/>
      <c r="AF57" s="46" t="s">
        <v>125</v>
      </c>
      <c r="AG57" s="62">
        <f>AI6</f>
        <v>12.18</v>
      </c>
      <c r="AH57" s="56"/>
      <c r="AI57" s="61"/>
      <c r="AJ57" s="41"/>
      <c r="AK57" s="41"/>
    </row>
    <row r="58" spans="1:37" x14ac:dyDescent="0.25">
      <c r="B58" s="63" t="s">
        <v>36</v>
      </c>
      <c r="C58" s="64" t="s">
        <v>126</v>
      </c>
      <c r="D58" s="56"/>
      <c r="E58" s="61"/>
      <c r="F58" s="38"/>
      <c r="H58" s="63" t="s">
        <v>36</v>
      </c>
      <c r="I58" s="64" t="s">
        <v>126</v>
      </c>
      <c r="J58" s="56"/>
      <c r="K58" s="61"/>
      <c r="L58" s="38"/>
      <c r="N58" s="63" t="s">
        <v>36</v>
      </c>
      <c r="O58" s="64" t="s">
        <v>126</v>
      </c>
      <c r="P58" s="56"/>
      <c r="Q58" s="61"/>
      <c r="R58" s="38"/>
      <c r="T58" s="63" t="s">
        <v>36</v>
      </c>
      <c r="U58" s="64" t="s">
        <v>126</v>
      </c>
      <c r="V58" s="56"/>
      <c r="W58" s="61"/>
      <c r="X58" s="38"/>
      <c r="Z58" s="63" t="s">
        <v>36</v>
      </c>
      <c r="AA58" s="64" t="s">
        <v>126</v>
      </c>
      <c r="AB58" s="56"/>
      <c r="AC58" s="61"/>
      <c r="AD58" s="38"/>
      <c r="AF58" s="63" t="s">
        <v>36</v>
      </c>
      <c r="AG58" s="64" t="s">
        <v>126</v>
      </c>
      <c r="AH58" s="56"/>
      <c r="AI58" s="61"/>
      <c r="AJ58" s="41"/>
      <c r="AK58" s="41"/>
    </row>
    <row r="59" spans="1:37" x14ac:dyDescent="0.25">
      <c r="A59" s="43" t="s">
        <v>13</v>
      </c>
      <c r="B59" s="46">
        <v>24</v>
      </c>
      <c r="C59" s="36">
        <v>8</v>
      </c>
      <c r="D59" s="56"/>
      <c r="E59" s="61"/>
      <c r="F59" s="38"/>
      <c r="G59" s="43" t="s">
        <v>13</v>
      </c>
      <c r="H59" s="46">
        <v>24</v>
      </c>
      <c r="I59" s="36">
        <v>8</v>
      </c>
      <c r="J59" s="56"/>
      <c r="K59" s="61"/>
      <c r="L59" s="38"/>
      <c r="M59" s="43" t="s">
        <v>13</v>
      </c>
      <c r="N59" s="46">
        <v>24</v>
      </c>
      <c r="O59" s="36">
        <v>8</v>
      </c>
      <c r="P59" s="56"/>
      <c r="Q59" s="61"/>
      <c r="R59" s="38"/>
      <c r="S59" s="43" t="s">
        <v>13</v>
      </c>
      <c r="T59" s="46">
        <v>24</v>
      </c>
      <c r="U59" s="36">
        <v>8</v>
      </c>
      <c r="V59" s="56"/>
      <c r="W59" s="61"/>
      <c r="X59" s="38"/>
      <c r="Y59" s="43" t="s">
        <v>13</v>
      </c>
      <c r="Z59" s="46">
        <v>24</v>
      </c>
      <c r="AA59" s="36">
        <v>8</v>
      </c>
      <c r="AB59" s="56"/>
      <c r="AC59" s="61"/>
      <c r="AD59" s="38"/>
      <c r="AE59" s="43" t="s">
        <v>13</v>
      </c>
      <c r="AF59" s="46">
        <v>24</v>
      </c>
      <c r="AG59" s="36">
        <v>8</v>
      </c>
      <c r="AH59" s="56"/>
      <c r="AI59" s="61"/>
      <c r="AJ59" s="41"/>
      <c r="AK59" s="41"/>
    </row>
    <row r="60" spans="1:37" x14ac:dyDescent="0.25">
      <c r="A60" s="43" t="s">
        <v>14</v>
      </c>
      <c r="B60" s="46">
        <v>24</v>
      </c>
      <c r="C60" s="36">
        <v>8</v>
      </c>
      <c r="D60" s="56"/>
      <c r="E60" s="61"/>
      <c r="F60" s="38"/>
      <c r="G60" s="43" t="s">
        <v>14</v>
      </c>
      <c r="H60" s="46">
        <v>24</v>
      </c>
      <c r="I60" s="36">
        <v>8</v>
      </c>
      <c r="J60" s="56"/>
      <c r="K60" s="61"/>
      <c r="L60" s="38"/>
      <c r="M60" s="43" t="s">
        <v>14</v>
      </c>
      <c r="N60" s="46">
        <v>24</v>
      </c>
      <c r="O60" s="36">
        <v>8</v>
      </c>
      <c r="P60" s="56"/>
      <c r="Q60" s="61"/>
      <c r="R60" s="38"/>
      <c r="S60" s="43" t="s">
        <v>14</v>
      </c>
      <c r="T60" s="46">
        <v>24</v>
      </c>
      <c r="U60" s="36">
        <v>8</v>
      </c>
      <c r="V60" s="56"/>
      <c r="W60" s="61"/>
      <c r="X60" s="38"/>
      <c r="Y60" s="43" t="s">
        <v>14</v>
      </c>
      <c r="Z60" s="46">
        <v>24</v>
      </c>
      <c r="AA60" s="36">
        <v>8</v>
      </c>
      <c r="AB60" s="56"/>
      <c r="AC60" s="61"/>
      <c r="AD60" s="38"/>
      <c r="AE60" s="43" t="s">
        <v>14</v>
      </c>
      <c r="AF60" s="46">
        <v>24</v>
      </c>
      <c r="AG60" s="36">
        <v>8</v>
      </c>
      <c r="AH60" s="56"/>
      <c r="AI60" s="61"/>
      <c r="AJ60" s="41"/>
      <c r="AK60" s="41"/>
    </row>
    <row r="61" spans="1:37" x14ac:dyDescent="0.25">
      <c r="A61" s="43" t="s">
        <v>15</v>
      </c>
      <c r="B61" s="46">
        <v>0</v>
      </c>
      <c r="C61" s="36">
        <v>12</v>
      </c>
      <c r="D61" s="56"/>
      <c r="E61" s="61"/>
      <c r="F61" s="38"/>
      <c r="G61" s="43" t="s">
        <v>15</v>
      </c>
      <c r="H61" s="46">
        <v>0</v>
      </c>
      <c r="I61" s="36">
        <v>12</v>
      </c>
      <c r="J61" s="56"/>
      <c r="K61" s="61"/>
      <c r="L61" s="38"/>
      <c r="M61" s="43" t="s">
        <v>15</v>
      </c>
      <c r="N61" s="46">
        <v>0</v>
      </c>
      <c r="O61" s="36">
        <v>12</v>
      </c>
      <c r="P61" s="56"/>
      <c r="Q61" s="61"/>
      <c r="R61" s="38"/>
      <c r="S61" s="43" t="s">
        <v>15</v>
      </c>
      <c r="T61" s="46">
        <v>0</v>
      </c>
      <c r="U61" s="36">
        <v>12</v>
      </c>
      <c r="V61" s="56"/>
      <c r="W61" s="61"/>
      <c r="X61" s="38"/>
      <c r="Y61" s="43" t="s">
        <v>15</v>
      </c>
      <c r="Z61" s="46">
        <v>0</v>
      </c>
      <c r="AA61" s="36">
        <v>12</v>
      </c>
      <c r="AB61" s="56"/>
      <c r="AC61" s="61"/>
      <c r="AD61" s="38"/>
      <c r="AE61" s="43" t="s">
        <v>15</v>
      </c>
      <c r="AF61" s="46">
        <v>0</v>
      </c>
      <c r="AG61" s="36">
        <v>12</v>
      </c>
      <c r="AH61" s="56"/>
      <c r="AI61" s="61"/>
      <c r="AJ61" s="41"/>
      <c r="AK61" s="41"/>
    </row>
    <row r="62" spans="1:37" x14ac:dyDescent="0.25">
      <c r="A62" s="59" t="s">
        <v>32</v>
      </c>
      <c r="B62" s="46">
        <v>0</v>
      </c>
      <c r="C62" s="36">
        <v>12</v>
      </c>
      <c r="D62" s="56"/>
      <c r="E62" s="61"/>
      <c r="F62" s="38"/>
      <c r="G62" s="59" t="s">
        <v>32</v>
      </c>
      <c r="H62" s="46">
        <v>0</v>
      </c>
      <c r="I62" s="36">
        <v>12</v>
      </c>
      <c r="J62" s="56"/>
      <c r="K62" s="61"/>
      <c r="L62" s="38"/>
      <c r="M62" s="59" t="s">
        <v>32</v>
      </c>
      <c r="N62" s="46">
        <v>0</v>
      </c>
      <c r="O62" s="36">
        <v>12</v>
      </c>
      <c r="P62" s="56"/>
      <c r="Q62" s="61"/>
      <c r="R62" s="38"/>
      <c r="S62" s="59" t="s">
        <v>32</v>
      </c>
      <c r="T62" s="46">
        <v>0</v>
      </c>
      <c r="U62" s="36">
        <v>12</v>
      </c>
      <c r="V62" s="56"/>
      <c r="W62" s="61"/>
      <c r="X62" s="38"/>
      <c r="Y62" s="59" t="s">
        <v>32</v>
      </c>
      <c r="Z62" s="46">
        <v>0</v>
      </c>
      <c r="AA62" s="36">
        <v>12</v>
      </c>
      <c r="AB62" s="56"/>
      <c r="AC62" s="61"/>
      <c r="AD62" s="38"/>
      <c r="AE62" s="59" t="s">
        <v>32</v>
      </c>
      <c r="AF62" s="46">
        <v>0</v>
      </c>
      <c r="AG62" s="36">
        <v>12</v>
      </c>
      <c r="AH62" s="56"/>
      <c r="AI62" s="61"/>
      <c r="AJ62" s="41"/>
      <c r="AK62" s="41"/>
    </row>
    <row r="63" spans="1:37" x14ac:dyDescent="0.25">
      <c r="A63" s="59" t="s">
        <v>33</v>
      </c>
      <c r="B63" s="46">
        <v>0</v>
      </c>
      <c r="C63" s="36">
        <v>16</v>
      </c>
      <c r="D63" s="56"/>
      <c r="E63" s="61"/>
      <c r="F63" s="38"/>
      <c r="G63" s="59" t="s">
        <v>33</v>
      </c>
      <c r="H63" s="46">
        <v>0</v>
      </c>
      <c r="I63" s="36">
        <v>16</v>
      </c>
      <c r="J63" s="56"/>
      <c r="K63" s="61"/>
      <c r="L63" s="38"/>
      <c r="M63" s="59" t="s">
        <v>33</v>
      </c>
      <c r="N63" s="46">
        <v>0</v>
      </c>
      <c r="O63" s="36">
        <v>16</v>
      </c>
      <c r="P63" s="56"/>
      <c r="Q63" s="61"/>
      <c r="R63" s="38"/>
      <c r="S63" s="59" t="s">
        <v>33</v>
      </c>
      <c r="T63" s="46">
        <v>0</v>
      </c>
      <c r="U63" s="36">
        <v>16</v>
      </c>
      <c r="V63" s="56"/>
      <c r="W63" s="61"/>
      <c r="X63" s="38"/>
      <c r="Y63" s="59" t="s">
        <v>33</v>
      </c>
      <c r="Z63" s="46">
        <v>0</v>
      </c>
      <c r="AA63" s="36">
        <v>16</v>
      </c>
      <c r="AB63" s="56"/>
      <c r="AC63" s="61"/>
      <c r="AD63" s="38"/>
      <c r="AE63" s="59" t="s">
        <v>33</v>
      </c>
      <c r="AF63" s="46">
        <v>0</v>
      </c>
      <c r="AG63" s="36">
        <v>16</v>
      </c>
      <c r="AH63" s="56"/>
      <c r="AI63" s="61"/>
      <c r="AJ63" s="41"/>
      <c r="AK63" s="41"/>
    </row>
    <row r="64" spans="1:37" x14ac:dyDescent="0.25">
      <c r="A64" s="43" t="s">
        <v>16</v>
      </c>
      <c r="B64" s="46">
        <v>0</v>
      </c>
      <c r="C64" s="36">
        <v>16</v>
      </c>
      <c r="D64" s="56"/>
      <c r="E64" s="61"/>
      <c r="F64" s="38"/>
      <c r="G64" s="43" t="s">
        <v>16</v>
      </c>
      <c r="H64" s="46">
        <v>0</v>
      </c>
      <c r="I64" s="36">
        <v>16</v>
      </c>
      <c r="J64" s="56"/>
      <c r="K64" s="61"/>
      <c r="L64" s="38"/>
      <c r="M64" s="43" t="s">
        <v>16</v>
      </c>
      <c r="N64" s="46">
        <v>0</v>
      </c>
      <c r="O64" s="36">
        <v>16</v>
      </c>
      <c r="P64" s="56"/>
      <c r="Q64" s="61"/>
      <c r="R64" s="38"/>
      <c r="S64" s="43" t="s">
        <v>16</v>
      </c>
      <c r="T64" s="46">
        <v>0</v>
      </c>
      <c r="U64" s="36">
        <v>16</v>
      </c>
      <c r="V64" s="56"/>
      <c r="W64" s="61"/>
      <c r="X64" s="38"/>
      <c r="Y64" s="43" t="s">
        <v>16</v>
      </c>
      <c r="Z64" s="46">
        <v>0</v>
      </c>
      <c r="AA64" s="36">
        <v>16</v>
      </c>
      <c r="AB64" s="56"/>
      <c r="AC64" s="61"/>
      <c r="AD64" s="38"/>
      <c r="AE64" s="43" t="s">
        <v>16</v>
      </c>
      <c r="AF64" s="46">
        <v>0</v>
      </c>
      <c r="AG64" s="36">
        <v>16</v>
      </c>
      <c r="AH64" s="56"/>
      <c r="AI64" s="61"/>
      <c r="AJ64" s="41"/>
      <c r="AK64" s="41"/>
    </row>
    <row r="65" spans="1:37" x14ac:dyDescent="0.25">
      <c r="A65" s="65"/>
      <c r="B65" s="63" t="s">
        <v>37</v>
      </c>
      <c r="C65" s="64" t="s">
        <v>38</v>
      </c>
      <c r="D65" s="66" t="s">
        <v>39</v>
      </c>
      <c r="E65" s="61"/>
      <c r="F65" s="38"/>
      <c r="G65" s="65"/>
      <c r="H65" s="63" t="s">
        <v>37</v>
      </c>
      <c r="I65" s="64" t="s">
        <v>38</v>
      </c>
      <c r="J65" s="66" t="s">
        <v>39</v>
      </c>
      <c r="K65" s="61"/>
      <c r="L65" s="38"/>
      <c r="M65" s="65"/>
      <c r="N65" s="63" t="s">
        <v>37</v>
      </c>
      <c r="O65" s="64" t="s">
        <v>38</v>
      </c>
      <c r="P65" s="66" t="s">
        <v>39</v>
      </c>
      <c r="Q65" s="61"/>
      <c r="R65" s="38"/>
      <c r="S65" s="65"/>
      <c r="T65" s="63" t="s">
        <v>37</v>
      </c>
      <c r="U65" s="64" t="s">
        <v>38</v>
      </c>
      <c r="V65" s="66" t="s">
        <v>39</v>
      </c>
      <c r="W65" s="61"/>
      <c r="X65" s="38"/>
      <c r="Y65" s="65"/>
      <c r="Z65" s="63" t="s">
        <v>37</v>
      </c>
      <c r="AA65" s="64" t="s">
        <v>38</v>
      </c>
      <c r="AB65" s="66" t="s">
        <v>39</v>
      </c>
      <c r="AC65" s="61"/>
      <c r="AD65" s="38"/>
      <c r="AE65" s="65"/>
      <c r="AF65" s="63" t="s">
        <v>37</v>
      </c>
      <c r="AG65" s="64" t="s">
        <v>38</v>
      </c>
      <c r="AH65" s="66" t="s">
        <v>39</v>
      </c>
      <c r="AI65" s="61"/>
      <c r="AJ65" s="41"/>
      <c r="AK65" s="41"/>
    </row>
    <row r="66" spans="1:37" x14ac:dyDescent="0.25">
      <c r="A66" s="43" t="s">
        <v>13</v>
      </c>
      <c r="B66" s="46">
        <v>3</v>
      </c>
      <c r="C66" s="36">
        <v>1</v>
      </c>
      <c r="D66" s="56">
        <v>180</v>
      </c>
      <c r="E66" s="61"/>
      <c r="F66" s="38"/>
      <c r="G66" s="43" t="s">
        <v>13</v>
      </c>
      <c r="H66" s="46">
        <v>3</v>
      </c>
      <c r="I66" s="36">
        <v>1</v>
      </c>
      <c r="J66" s="56">
        <v>180</v>
      </c>
      <c r="K66" s="61"/>
      <c r="L66" s="38"/>
      <c r="M66" s="43" t="s">
        <v>13</v>
      </c>
      <c r="N66" s="46">
        <v>3</v>
      </c>
      <c r="O66" s="36">
        <v>1</v>
      </c>
      <c r="P66" s="56">
        <v>180</v>
      </c>
      <c r="Q66" s="61"/>
      <c r="R66" s="38"/>
      <c r="S66" s="43" t="s">
        <v>13</v>
      </c>
      <c r="T66" s="46">
        <v>3</v>
      </c>
      <c r="U66" s="36">
        <v>1</v>
      </c>
      <c r="V66" s="56">
        <v>180</v>
      </c>
      <c r="W66" s="61"/>
      <c r="X66" s="38"/>
      <c r="Y66" s="43" t="s">
        <v>13</v>
      </c>
      <c r="Z66" s="46">
        <v>3</v>
      </c>
      <c r="AA66" s="36">
        <v>1</v>
      </c>
      <c r="AB66" s="56">
        <v>180</v>
      </c>
      <c r="AC66" s="61"/>
      <c r="AD66" s="38"/>
      <c r="AE66" s="43" t="s">
        <v>13</v>
      </c>
      <c r="AF66" s="46">
        <v>3</v>
      </c>
      <c r="AG66" s="36">
        <v>1</v>
      </c>
      <c r="AH66" s="56">
        <v>180</v>
      </c>
      <c r="AI66" s="61"/>
      <c r="AJ66" s="41"/>
      <c r="AK66" s="41"/>
    </row>
    <row r="67" spans="1:37" x14ac:dyDescent="0.25">
      <c r="A67" s="43" t="s">
        <v>14</v>
      </c>
      <c r="B67" s="46">
        <v>3</v>
      </c>
      <c r="C67" s="36">
        <v>1</v>
      </c>
      <c r="D67" s="56">
        <v>180</v>
      </c>
      <c r="E67" s="61"/>
      <c r="F67" s="38"/>
      <c r="G67" s="43" t="s">
        <v>14</v>
      </c>
      <c r="H67" s="46">
        <v>3</v>
      </c>
      <c r="I67" s="36">
        <v>1</v>
      </c>
      <c r="J67" s="56">
        <v>180</v>
      </c>
      <c r="K67" s="61"/>
      <c r="L67" s="38"/>
      <c r="M67" s="43" t="s">
        <v>14</v>
      </c>
      <c r="N67" s="46">
        <v>3</v>
      </c>
      <c r="O67" s="36">
        <v>1</v>
      </c>
      <c r="P67" s="56">
        <v>180</v>
      </c>
      <c r="Q67" s="61"/>
      <c r="R67" s="38"/>
      <c r="S67" s="43" t="s">
        <v>14</v>
      </c>
      <c r="T67" s="46">
        <v>3</v>
      </c>
      <c r="U67" s="36">
        <v>1</v>
      </c>
      <c r="V67" s="56">
        <v>180</v>
      </c>
      <c r="W67" s="61"/>
      <c r="X67" s="38"/>
      <c r="Y67" s="43" t="s">
        <v>14</v>
      </c>
      <c r="Z67" s="46">
        <v>3</v>
      </c>
      <c r="AA67" s="36">
        <v>1</v>
      </c>
      <c r="AB67" s="56">
        <v>180</v>
      </c>
      <c r="AC67" s="61"/>
      <c r="AD67" s="38"/>
      <c r="AE67" s="43" t="s">
        <v>14</v>
      </c>
      <c r="AF67" s="46">
        <v>3</v>
      </c>
      <c r="AG67" s="36">
        <v>1</v>
      </c>
      <c r="AH67" s="56">
        <v>180</v>
      </c>
      <c r="AI67" s="61"/>
      <c r="AJ67" s="41"/>
      <c r="AK67" s="41"/>
    </row>
    <row r="68" spans="1:37" x14ac:dyDescent="0.25">
      <c r="A68" s="43" t="s">
        <v>15</v>
      </c>
      <c r="B68" s="46">
        <v>1.6</v>
      </c>
      <c r="C68" s="36">
        <v>1.6</v>
      </c>
      <c r="D68" s="56">
        <v>180</v>
      </c>
      <c r="E68" s="61"/>
      <c r="F68" s="38"/>
      <c r="G68" s="43" t="s">
        <v>15</v>
      </c>
      <c r="H68" s="46">
        <v>1.6</v>
      </c>
      <c r="I68" s="36">
        <v>1.6</v>
      </c>
      <c r="J68" s="56">
        <v>180</v>
      </c>
      <c r="K68" s="61"/>
      <c r="L68" s="38"/>
      <c r="M68" s="43" t="s">
        <v>15</v>
      </c>
      <c r="N68" s="46">
        <v>1.6</v>
      </c>
      <c r="O68" s="36">
        <v>1.6</v>
      </c>
      <c r="P68" s="56">
        <v>180</v>
      </c>
      <c r="Q68" s="61"/>
      <c r="R68" s="38"/>
      <c r="S68" s="43" t="s">
        <v>15</v>
      </c>
      <c r="T68" s="46">
        <v>1.6</v>
      </c>
      <c r="U68" s="36">
        <v>1.6</v>
      </c>
      <c r="V68" s="56">
        <v>180</v>
      </c>
      <c r="W68" s="61"/>
      <c r="X68" s="38"/>
      <c r="Y68" s="43" t="s">
        <v>15</v>
      </c>
      <c r="Z68" s="46">
        <v>1.6</v>
      </c>
      <c r="AA68" s="36">
        <v>1.6</v>
      </c>
      <c r="AB68" s="56">
        <v>180</v>
      </c>
      <c r="AC68" s="61"/>
      <c r="AD68" s="38"/>
      <c r="AE68" s="43" t="s">
        <v>15</v>
      </c>
      <c r="AF68" s="46">
        <v>1.6</v>
      </c>
      <c r="AG68" s="36">
        <v>1.6</v>
      </c>
      <c r="AH68" s="56">
        <v>180</v>
      </c>
      <c r="AI68" s="61"/>
      <c r="AJ68" s="41"/>
      <c r="AK68" s="41"/>
    </row>
    <row r="69" spans="1:37" x14ac:dyDescent="0.25">
      <c r="A69" s="59" t="s">
        <v>32</v>
      </c>
      <c r="B69" s="46">
        <v>1.6</v>
      </c>
      <c r="C69" s="36">
        <v>1.6</v>
      </c>
      <c r="D69" s="56">
        <v>180</v>
      </c>
      <c r="E69" s="61"/>
      <c r="F69" s="38"/>
      <c r="G69" s="59" t="s">
        <v>32</v>
      </c>
      <c r="H69" s="46">
        <v>1.6</v>
      </c>
      <c r="I69" s="36">
        <v>1.6</v>
      </c>
      <c r="J69" s="56">
        <v>180</v>
      </c>
      <c r="K69" s="61"/>
      <c r="L69" s="38"/>
      <c r="M69" s="59" t="s">
        <v>32</v>
      </c>
      <c r="N69" s="46">
        <v>1.6</v>
      </c>
      <c r="O69" s="36">
        <v>1.6</v>
      </c>
      <c r="P69" s="56">
        <v>180</v>
      </c>
      <c r="Q69" s="61"/>
      <c r="R69" s="38"/>
      <c r="S69" s="59" t="s">
        <v>32</v>
      </c>
      <c r="T69" s="46">
        <v>1.6</v>
      </c>
      <c r="U69" s="36">
        <v>1.6</v>
      </c>
      <c r="V69" s="56">
        <v>180</v>
      </c>
      <c r="W69" s="61"/>
      <c r="X69" s="38"/>
      <c r="Y69" s="59" t="s">
        <v>32</v>
      </c>
      <c r="Z69" s="46">
        <v>1.6</v>
      </c>
      <c r="AA69" s="36">
        <v>1.6</v>
      </c>
      <c r="AB69" s="56">
        <v>180</v>
      </c>
      <c r="AC69" s="61"/>
      <c r="AD69" s="38"/>
      <c r="AE69" s="59" t="s">
        <v>32</v>
      </c>
      <c r="AF69" s="46">
        <v>1.6</v>
      </c>
      <c r="AG69" s="36">
        <v>1.6</v>
      </c>
      <c r="AH69" s="56">
        <v>180</v>
      </c>
      <c r="AI69" s="61"/>
      <c r="AJ69" s="41"/>
      <c r="AK69" s="41"/>
    </row>
    <row r="70" spans="1:37" x14ac:dyDescent="0.25">
      <c r="A70" s="59" t="s">
        <v>33</v>
      </c>
      <c r="B70" s="46">
        <v>1.6</v>
      </c>
      <c r="C70" s="36">
        <v>1.6</v>
      </c>
      <c r="D70" s="56">
        <v>180</v>
      </c>
      <c r="E70" s="61"/>
      <c r="F70" s="38"/>
      <c r="G70" s="59" t="s">
        <v>33</v>
      </c>
      <c r="H70" s="46">
        <v>1.6</v>
      </c>
      <c r="I70" s="36">
        <v>1.6</v>
      </c>
      <c r="J70" s="56">
        <v>180</v>
      </c>
      <c r="K70" s="61"/>
      <c r="L70" s="38"/>
      <c r="M70" s="59" t="s">
        <v>33</v>
      </c>
      <c r="N70" s="46">
        <v>1.6</v>
      </c>
      <c r="O70" s="36">
        <v>1.6</v>
      </c>
      <c r="P70" s="56">
        <v>180</v>
      </c>
      <c r="Q70" s="61"/>
      <c r="R70" s="38"/>
      <c r="S70" s="59" t="s">
        <v>33</v>
      </c>
      <c r="T70" s="46">
        <v>1.6</v>
      </c>
      <c r="U70" s="36">
        <v>1.6</v>
      </c>
      <c r="V70" s="56">
        <v>180</v>
      </c>
      <c r="W70" s="61"/>
      <c r="X70" s="38"/>
      <c r="Y70" s="59" t="s">
        <v>33</v>
      </c>
      <c r="Z70" s="46">
        <v>1.6</v>
      </c>
      <c r="AA70" s="36">
        <v>1.6</v>
      </c>
      <c r="AB70" s="56">
        <v>180</v>
      </c>
      <c r="AC70" s="61"/>
      <c r="AD70" s="38"/>
      <c r="AE70" s="59" t="s">
        <v>33</v>
      </c>
      <c r="AF70" s="46">
        <v>1.6</v>
      </c>
      <c r="AG70" s="36">
        <v>1.6</v>
      </c>
      <c r="AH70" s="56">
        <v>180</v>
      </c>
      <c r="AI70" s="61"/>
      <c r="AJ70" s="41"/>
      <c r="AK70" s="41"/>
    </row>
    <row r="71" spans="1:37" x14ac:dyDescent="0.25">
      <c r="A71" s="43" t="s">
        <v>16</v>
      </c>
      <c r="B71" s="46">
        <v>1.6</v>
      </c>
      <c r="C71" s="36">
        <v>1.6</v>
      </c>
      <c r="D71" s="56">
        <v>180</v>
      </c>
      <c r="E71" s="61"/>
      <c r="F71" s="38"/>
      <c r="G71" s="43" t="s">
        <v>16</v>
      </c>
      <c r="H71" s="46">
        <v>1.6</v>
      </c>
      <c r="I71" s="36">
        <v>1.6</v>
      </c>
      <c r="J71" s="56">
        <v>180</v>
      </c>
      <c r="K71" s="61"/>
      <c r="L71" s="38"/>
      <c r="M71" s="43" t="s">
        <v>16</v>
      </c>
      <c r="N71" s="46">
        <v>1.6</v>
      </c>
      <c r="O71" s="36">
        <v>1.6</v>
      </c>
      <c r="P71" s="56">
        <v>180</v>
      </c>
      <c r="Q71" s="61"/>
      <c r="R71" s="38"/>
      <c r="S71" s="43" t="s">
        <v>16</v>
      </c>
      <c r="T71" s="46">
        <v>1.6</v>
      </c>
      <c r="U71" s="36">
        <v>1.6</v>
      </c>
      <c r="V71" s="56">
        <v>180</v>
      </c>
      <c r="W71" s="61"/>
      <c r="X71" s="38"/>
      <c r="Y71" s="43" t="s">
        <v>16</v>
      </c>
      <c r="Z71" s="46">
        <v>1.6</v>
      </c>
      <c r="AA71" s="36">
        <v>1.6</v>
      </c>
      <c r="AB71" s="56">
        <v>180</v>
      </c>
      <c r="AC71" s="61"/>
      <c r="AD71" s="38"/>
      <c r="AE71" s="43" t="s">
        <v>16</v>
      </c>
      <c r="AF71" s="46">
        <v>1.6</v>
      </c>
      <c r="AG71" s="36">
        <v>1.6</v>
      </c>
      <c r="AH71" s="56">
        <v>180</v>
      </c>
      <c r="AI71" s="61"/>
      <c r="AJ71" s="41"/>
      <c r="AK71" s="41"/>
    </row>
    <row r="72" spans="1:37" x14ac:dyDescent="0.25">
      <c r="A72" s="65"/>
      <c r="B72" s="46"/>
      <c r="C72" s="36"/>
      <c r="D72" s="56"/>
      <c r="E72" s="67" t="s">
        <v>127</v>
      </c>
      <c r="F72" s="38"/>
      <c r="G72" s="65"/>
      <c r="H72" s="46"/>
      <c r="I72" s="36"/>
      <c r="J72" s="56"/>
      <c r="K72" s="67" t="s">
        <v>127</v>
      </c>
      <c r="L72" s="38"/>
      <c r="M72" s="65"/>
      <c r="N72" s="46"/>
      <c r="O72" s="36"/>
      <c r="P72" s="56"/>
      <c r="Q72" s="67" t="s">
        <v>127</v>
      </c>
      <c r="R72" s="38"/>
      <c r="S72" s="65"/>
      <c r="T72" s="46"/>
      <c r="U72" s="36"/>
      <c r="V72" s="56"/>
      <c r="W72" s="67" t="s">
        <v>127</v>
      </c>
      <c r="X72" s="38"/>
      <c r="Y72" s="65"/>
      <c r="Z72" s="46"/>
      <c r="AA72" s="36"/>
      <c r="AB72" s="56"/>
      <c r="AC72" s="67" t="s">
        <v>127</v>
      </c>
      <c r="AD72" s="38"/>
      <c r="AE72" s="65"/>
      <c r="AF72" s="46"/>
      <c r="AG72" s="36"/>
      <c r="AH72" s="56"/>
      <c r="AI72" s="67" t="s">
        <v>127</v>
      </c>
      <c r="AJ72" s="41"/>
      <c r="AK72" s="41"/>
    </row>
    <row r="73" spans="1:37" x14ac:dyDescent="0.25">
      <c r="A73" s="43"/>
      <c r="B73" s="46" t="s">
        <v>13</v>
      </c>
      <c r="C73" s="36"/>
      <c r="D73" s="56"/>
      <c r="E73" s="68" t="str">
        <f>'Start Here - Data Entry '!$F$24</f>
        <v>NA</v>
      </c>
      <c r="F73" s="38"/>
      <c r="G73" s="43"/>
      <c r="H73" s="46" t="s">
        <v>13</v>
      </c>
      <c r="I73" s="36"/>
      <c r="J73" s="56"/>
      <c r="K73" s="68">
        <f>'Start Here - Data Entry '!$G$24</f>
        <v>245</v>
      </c>
      <c r="L73" s="38"/>
      <c r="M73" s="43"/>
      <c r="N73" s="46" t="s">
        <v>13</v>
      </c>
      <c r="O73" s="36"/>
      <c r="P73" s="56"/>
      <c r="Q73" s="68">
        <f>'Start Here - Data Entry '!$H$24</f>
        <v>255</v>
      </c>
      <c r="R73" s="38"/>
      <c r="S73" s="43"/>
      <c r="T73" s="46" t="s">
        <v>13</v>
      </c>
      <c r="U73" s="36"/>
      <c r="V73" s="56"/>
      <c r="W73" s="68">
        <f>'Start Here - Data Entry '!$I$24</f>
        <v>265</v>
      </c>
      <c r="X73" s="38"/>
      <c r="Y73" s="43"/>
      <c r="Z73" s="46" t="s">
        <v>13</v>
      </c>
      <c r="AA73" s="36"/>
      <c r="AB73" s="56"/>
      <c r="AC73" s="68">
        <f>'Start Here - Data Entry '!$J$24</f>
        <v>275</v>
      </c>
      <c r="AD73" s="38"/>
      <c r="AE73" s="43"/>
      <c r="AF73" s="46" t="s">
        <v>13</v>
      </c>
      <c r="AG73" s="36"/>
      <c r="AH73" s="56"/>
      <c r="AI73" s="68">
        <f>'Start Here - Data Entry '!$K$24</f>
        <v>285</v>
      </c>
      <c r="AJ73" s="41"/>
      <c r="AK73" s="41"/>
    </row>
    <row r="74" spans="1:37" x14ac:dyDescent="0.25">
      <c r="A74" s="43"/>
      <c r="B74" s="46" t="s">
        <v>14</v>
      </c>
      <c r="C74" s="36"/>
      <c r="D74" s="56"/>
      <c r="E74" s="68" t="str">
        <f>'Start Here - Data Entry '!$F$24</f>
        <v>NA</v>
      </c>
      <c r="F74" s="38"/>
      <c r="G74" s="43"/>
      <c r="H74" s="46" t="s">
        <v>14</v>
      </c>
      <c r="I74" s="36"/>
      <c r="J74" s="56"/>
      <c r="K74" s="68">
        <f>'Start Here - Data Entry '!$G$24</f>
        <v>245</v>
      </c>
      <c r="L74" s="38"/>
      <c r="M74" s="43"/>
      <c r="N74" s="46" t="s">
        <v>14</v>
      </c>
      <c r="O74" s="36"/>
      <c r="P74" s="56"/>
      <c r="Q74" s="68">
        <f>'Start Here - Data Entry '!$H$24</f>
        <v>255</v>
      </c>
      <c r="R74" s="38"/>
      <c r="S74" s="43"/>
      <c r="T74" s="46" t="s">
        <v>14</v>
      </c>
      <c r="U74" s="36"/>
      <c r="V74" s="56"/>
      <c r="W74" s="68">
        <f>'Start Here - Data Entry '!$I$24</f>
        <v>265</v>
      </c>
      <c r="X74" s="38"/>
      <c r="Y74" s="43"/>
      <c r="Z74" s="46" t="s">
        <v>14</v>
      </c>
      <c r="AA74" s="36"/>
      <c r="AB74" s="56"/>
      <c r="AC74" s="68">
        <f>'Start Here - Data Entry '!$J$24</f>
        <v>275</v>
      </c>
      <c r="AD74" s="38"/>
      <c r="AE74" s="43"/>
      <c r="AF74" s="46" t="s">
        <v>14</v>
      </c>
      <c r="AG74" s="36"/>
      <c r="AH74" s="56"/>
      <c r="AI74" s="68">
        <f>'Start Here - Data Entry '!$K$24</f>
        <v>285</v>
      </c>
      <c r="AJ74" s="41"/>
      <c r="AK74" s="41"/>
    </row>
    <row r="75" spans="1:37" x14ac:dyDescent="0.25">
      <c r="A75" s="43"/>
      <c r="B75" s="46" t="s">
        <v>15</v>
      </c>
      <c r="C75" s="36"/>
      <c r="D75" s="56"/>
      <c r="E75" s="68" t="str">
        <f>'Start Here - Data Entry '!$F$24</f>
        <v>NA</v>
      </c>
      <c r="F75" s="38"/>
      <c r="G75" s="43"/>
      <c r="H75" s="46" t="s">
        <v>15</v>
      </c>
      <c r="I75" s="36"/>
      <c r="J75" s="56"/>
      <c r="K75" s="68">
        <f>'Start Here - Data Entry '!$G$24</f>
        <v>245</v>
      </c>
      <c r="L75" s="38"/>
      <c r="M75" s="43"/>
      <c r="N75" s="46" t="s">
        <v>15</v>
      </c>
      <c r="O75" s="36"/>
      <c r="P75" s="56"/>
      <c r="Q75" s="68">
        <f>'Start Here - Data Entry '!$H$24</f>
        <v>255</v>
      </c>
      <c r="R75" s="38"/>
      <c r="S75" s="43"/>
      <c r="T75" s="46" t="s">
        <v>15</v>
      </c>
      <c r="U75" s="36"/>
      <c r="V75" s="56"/>
      <c r="W75" s="68">
        <f>'Start Here - Data Entry '!$I$24</f>
        <v>265</v>
      </c>
      <c r="X75" s="38"/>
      <c r="Y75" s="43"/>
      <c r="Z75" s="46" t="s">
        <v>15</v>
      </c>
      <c r="AA75" s="36"/>
      <c r="AB75" s="56"/>
      <c r="AC75" s="68">
        <f>'Start Here - Data Entry '!$J$24</f>
        <v>275</v>
      </c>
      <c r="AD75" s="38"/>
      <c r="AE75" s="43"/>
      <c r="AF75" s="46" t="s">
        <v>15</v>
      </c>
      <c r="AG75" s="36"/>
      <c r="AH75" s="56"/>
      <c r="AI75" s="68">
        <f>'Start Here - Data Entry '!$K$24</f>
        <v>285</v>
      </c>
      <c r="AJ75" s="41"/>
      <c r="AK75" s="41"/>
    </row>
    <row r="76" spans="1:37" x14ac:dyDescent="0.25">
      <c r="A76" s="59"/>
      <c r="B76" s="69" t="s">
        <v>32</v>
      </c>
      <c r="C76" s="36"/>
      <c r="D76" s="56"/>
      <c r="E76" s="68" t="str">
        <f>'Start Here - Data Entry '!$F$25</f>
        <v>NA</v>
      </c>
      <c r="F76" s="38"/>
      <c r="G76" s="59"/>
      <c r="H76" s="69" t="s">
        <v>32</v>
      </c>
      <c r="I76" s="36"/>
      <c r="J76" s="56"/>
      <c r="K76" s="68">
        <f>'Start Here - Data Entry '!$G$25</f>
        <v>0</v>
      </c>
      <c r="L76" s="38"/>
      <c r="M76" s="59"/>
      <c r="N76" s="69" t="s">
        <v>32</v>
      </c>
      <c r="O76" s="36"/>
      <c r="P76" s="56"/>
      <c r="Q76" s="68">
        <f>'Start Here - Data Entry '!$H$25</f>
        <v>0</v>
      </c>
      <c r="R76" s="38"/>
      <c r="S76" s="59"/>
      <c r="T76" s="69" t="s">
        <v>32</v>
      </c>
      <c r="U76" s="36"/>
      <c r="V76" s="56"/>
      <c r="W76" s="68">
        <f>'Start Here - Data Entry '!$I$25</f>
        <v>0</v>
      </c>
      <c r="X76" s="38"/>
      <c r="Y76" s="59"/>
      <c r="Z76" s="69" t="s">
        <v>32</v>
      </c>
      <c r="AA76" s="36"/>
      <c r="AB76" s="56"/>
      <c r="AC76" s="68">
        <f>'Start Here - Data Entry '!$J$25</f>
        <v>0</v>
      </c>
      <c r="AD76" s="38"/>
      <c r="AE76" s="59"/>
      <c r="AF76" s="69" t="s">
        <v>32</v>
      </c>
      <c r="AG76" s="36"/>
      <c r="AH76" s="56"/>
      <c r="AI76" s="68">
        <f>'Start Here - Data Entry '!$K$25</f>
        <v>0</v>
      </c>
      <c r="AJ76" s="41"/>
      <c r="AK76" s="41"/>
    </row>
    <row r="77" spans="1:37" x14ac:dyDescent="0.25">
      <c r="A77" s="59"/>
      <c r="B77" s="69" t="s">
        <v>33</v>
      </c>
      <c r="C77" s="36"/>
      <c r="D77" s="56"/>
      <c r="E77" s="68" t="str">
        <f>'Start Here - Data Entry '!$F$26</f>
        <v>NA</v>
      </c>
      <c r="F77" s="38"/>
      <c r="G77" s="59"/>
      <c r="H77" s="69" t="s">
        <v>33</v>
      </c>
      <c r="I77" s="36"/>
      <c r="J77" s="56"/>
      <c r="K77" s="68">
        <f>'Start Here - Data Entry '!$G$26</f>
        <v>0</v>
      </c>
      <c r="L77" s="38"/>
      <c r="M77" s="59"/>
      <c r="N77" s="69" t="s">
        <v>33</v>
      </c>
      <c r="O77" s="36"/>
      <c r="P77" s="56"/>
      <c r="Q77" s="68">
        <f>'Start Here - Data Entry '!$H$26</f>
        <v>0</v>
      </c>
      <c r="R77" s="38"/>
      <c r="S77" s="59"/>
      <c r="T77" s="69" t="s">
        <v>33</v>
      </c>
      <c r="U77" s="36"/>
      <c r="V77" s="56"/>
      <c r="W77" s="68">
        <f>'Start Here - Data Entry '!$I$26</f>
        <v>0</v>
      </c>
      <c r="X77" s="38"/>
      <c r="Y77" s="59"/>
      <c r="Z77" s="69" t="s">
        <v>33</v>
      </c>
      <c r="AA77" s="36"/>
      <c r="AB77" s="56"/>
      <c r="AC77" s="68">
        <f>'Start Here - Data Entry '!$J$26</f>
        <v>0</v>
      </c>
      <c r="AD77" s="38"/>
      <c r="AE77" s="59"/>
      <c r="AF77" s="69" t="s">
        <v>33</v>
      </c>
      <c r="AG77" s="36"/>
      <c r="AH77" s="56"/>
      <c r="AI77" s="68">
        <f>'Start Here - Data Entry '!$K$26</f>
        <v>0</v>
      </c>
      <c r="AJ77" s="41"/>
      <c r="AK77" s="41"/>
    </row>
    <row r="78" spans="1:37" x14ac:dyDescent="0.25">
      <c r="A78" s="43"/>
      <c r="B78" s="46" t="s">
        <v>16</v>
      </c>
      <c r="C78" s="36"/>
      <c r="D78" s="56"/>
      <c r="E78" s="68" t="str">
        <f>'Start Here - Data Entry '!$F$24</f>
        <v>NA</v>
      </c>
      <c r="F78" s="38"/>
      <c r="G78" s="43"/>
      <c r="H78" s="46" t="s">
        <v>16</v>
      </c>
      <c r="I78" s="36"/>
      <c r="J78" s="56"/>
      <c r="K78" s="68">
        <f>'Start Here - Data Entry '!$G$24</f>
        <v>245</v>
      </c>
      <c r="L78" s="38"/>
      <c r="M78" s="43"/>
      <c r="N78" s="46" t="s">
        <v>16</v>
      </c>
      <c r="O78" s="36"/>
      <c r="P78" s="56"/>
      <c r="Q78" s="68">
        <f>'Start Here - Data Entry '!$H$24</f>
        <v>255</v>
      </c>
      <c r="R78" s="38"/>
      <c r="S78" s="43"/>
      <c r="T78" s="46" t="s">
        <v>16</v>
      </c>
      <c r="U78" s="36"/>
      <c r="V78" s="56"/>
      <c r="W78" s="68">
        <f>'Start Here - Data Entry '!$I$24</f>
        <v>265</v>
      </c>
      <c r="X78" s="38"/>
      <c r="Y78" s="43"/>
      <c r="Z78" s="46" t="s">
        <v>16</v>
      </c>
      <c r="AA78" s="36"/>
      <c r="AB78" s="56"/>
      <c r="AC78" s="68">
        <f>'Start Here - Data Entry '!$J$24</f>
        <v>275</v>
      </c>
      <c r="AD78" s="38"/>
      <c r="AE78" s="43"/>
      <c r="AF78" s="46" t="s">
        <v>16</v>
      </c>
      <c r="AG78" s="36"/>
      <c r="AH78" s="56"/>
      <c r="AI78" s="68">
        <f>'Start Here - Data Entry '!$K$24</f>
        <v>285</v>
      </c>
      <c r="AJ78" s="41"/>
      <c r="AK78" s="41"/>
    </row>
    <row r="79" spans="1:37" x14ac:dyDescent="0.25">
      <c r="A79" s="65"/>
      <c r="B79" s="46"/>
      <c r="C79" s="36"/>
      <c r="D79" s="56"/>
      <c r="E79" s="70" t="s">
        <v>128</v>
      </c>
      <c r="F79" s="38"/>
      <c r="G79" s="65"/>
      <c r="H79" s="46"/>
      <c r="I79" s="36"/>
      <c r="J79" s="56"/>
      <c r="K79" s="70" t="s">
        <v>128</v>
      </c>
      <c r="L79" s="38"/>
      <c r="M79" s="65"/>
      <c r="N79" s="46"/>
      <c r="O79" s="36"/>
      <c r="P79" s="56"/>
      <c r="Q79" s="70" t="s">
        <v>128</v>
      </c>
      <c r="R79" s="38"/>
      <c r="S79" s="65"/>
      <c r="T79" s="46"/>
      <c r="U79" s="36"/>
      <c r="V79" s="56"/>
      <c r="W79" s="70" t="s">
        <v>128</v>
      </c>
      <c r="X79" s="38"/>
      <c r="Y79" s="65"/>
      <c r="Z79" s="46"/>
      <c r="AA79" s="36"/>
      <c r="AB79" s="56"/>
      <c r="AC79" s="70" t="s">
        <v>128</v>
      </c>
      <c r="AD79" s="38"/>
      <c r="AE79" s="65"/>
      <c r="AF79" s="46"/>
      <c r="AG79" s="36"/>
      <c r="AH79" s="56"/>
      <c r="AI79" s="70" t="s">
        <v>128</v>
      </c>
      <c r="AJ79" s="41"/>
      <c r="AK79" s="41"/>
    </row>
    <row r="80" spans="1:37" x14ac:dyDescent="0.25">
      <c r="A80" s="43"/>
      <c r="B80" s="46" t="s">
        <v>13</v>
      </c>
      <c r="C80" s="36"/>
      <c r="D80" s="56"/>
      <c r="E80" s="68">
        <f t="shared" ref="E80:E85" si="0">ROUNDDOWN((IF(E73&lt;B59,0,(D50/C59))),0)</f>
        <v>0</v>
      </c>
      <c r="F80" s="38"/>
      <c r="G80" s="43"/>
      <c r="H80" s="46" t="s">
        <v>13</v>
      </c>
      <c r="I80" s="36"/>
      <c r="J80" s="56"/>
      <c r="K80" s="68">
        <f t="shared" ref="K80:K85" si="1">ROUNDDOWN((IF(K73&lt;H59,0,(J50/I59))),0)</f>
        <v>0</v>
      </c>
      <c r="L80" s="38"/>
      <c r="M80" s="43"/>
      <c r="N80" s="46" t="s">
        <v>13</v>
      </c>
      <c r="O80" s="36"/>
      <c r="P80" s="56"/>
      <c r="Q80" s="68">
        <f t="shared" ref="Q80:Q85" si="2">ROUNDDOWN((IF(Q73&lt;N59,0,(P50/O59))),0)</f>
        <v>0</v>
      </c>
      <c r="R80" s="38"/>
      <c r="S80" s="43"/>
      <c r="T80" s="46" t="s">
        <v>13</v>
      </c>
      <c r="U80" s="36"/>
      <c r="V80" s="56"/>
      <c r="W80" s="68">
        <f t="shared" ref="W80:W85" si="3">ROUNDDOWN((IF(W73&lt;T59,0,(V50/U59))),0)</f>
        <v>0</v>
      </c>
      <c r="X80" s="38"/>
      <c r="Y80" s="43"/>
      <c r="Z80" s="46" t="s">
        <v>13</v>
      </c>
      <c r="AA80" s="36"/>
      <c r="AB80" s="56"/>
      <c r="AC80" s="68">
        <f t="shared" ref="AC80:AC85" si="4">ROUNDDOWN((IF(AC73&lt;Z59,0,(AB50/AA59))),0)</f>
        <v>0</v>
      </c>
      <c r="AD80" s="38"/>
      <c r="AE80" s="43"/>
      <c r="AF80" s="46" t="s">
        <v>13</v>
      </c>
      <c r="AG80" s="36"/>
      <c r="AH80" s="56"/>
      <c r="AI80" s="68">
        <f t="shared" ref="AI80:AI85" si="5">ROUNDDOWN((IF(AI73&lt;AF59,0,(AH50/AG59))),0)</f>
        <v>0</v>
      </c>
      <c r="AJ80" s="41"/>
      <c r="AK80" s="41"/>
    </row>
    <row r="81" spans="1:37" x14ac:dyDescent="0.25">
      <c r="A81" s="43"/>
      <c r="B81" s="46" t="s">
        <v>14</v>
      </c>
      <c r="C81" s="36"/>
      <c r="D81" s="56"/>
      <c r="E81" s="68" t="e">
        <f t="shared" si="0"/>
        <v>#VALUE!</v>
      </c>
      <c r="F81" s="38"/>
      <c r="G81" s="43"/>
      <c r="H81" s="46" t="s">
        <v>14</v>
      </c>
      <c r="I81" s="36"/>
      <c r="J81" s="56"/>
      <c r="K81" s="68">
        <f t="shared" si="1"/>
        <v>30</v>
      </c>
      <c r="L81" s="38"/>
      <c r="M81" s="43"/>
      <c r="N81" s="46" t="s">
        <v>14</v>
      </c>
      <c r="O81" s="36"/>
      <c r="P81" s="56"/>
      <c r="Q81" s="68">
        <f t="shared" si="2"/>
        <v>31</v>
      </c>
      <c r="R81" s="38"/>
      <c r="S81" s="43"/>
      <c r="T81" s="46" t="s">
        <v>14</v>
      </c>
      <c r="U81" s="36"/>
      <c r="V81" s="56"/>
      <c r="W81" s="68">
        <f t="shared" si="3"/>
        <v>33</v>
      </c>
      <c r="X81" s="38"/>
      <c r="Y81" s="43"/>
      <c r="Z81" s="46" t="s">
        <v>14</v>
      </c>
      <c r="AA81" s="36"/>
      <c r="AB81" s="56"/>
      <c r="AC81" s="68">
        <f t="shared" si="4"/>
        <v>34</v>
      </c>
      <c r="AD81" s="38"/>
      <c r="AE81" s="43"/>
      <c r="AF81" s="46" t="s">
        <v>14</v>
      </c>
      <c r="AG81" s="36"/>
      <c r="AH81" s="56"/>
      <c r="AI81" s="68">
        <f t="shared" si="5"/>
        <v>35</v>
      </c>
      <c r="AJ81" s="41"/>
      <c r="AK81" s="41"/>
    </row>
    <row r="82" spans="1:37" x14ac:dyDescent="0.25">
      <c r="A82" s="43"/>
      <c r="B82" s="46" t="s">
        <v>15</v>
      </c>
      <c r="C82" s="36"/>
      <c r="D82" s="56"/>
      <c r="E82" s="68">
        <f t="shared" si="0"/>
        <v>0</v>
      </c>
      <c r="F82" s="38"/>
      <c r="G82" s="43"/>
      <c r="H82" s="46" t="s">
        <v>15</v>
      </c>
      <c r="I82" s="36"/>
      <c r="J82" s="56"/>
      <c r="K82" s="68">
        <f t="shared" si="1"/>
        <v>0</v>
      </c>
      <c r="L82" s="38"/>
      <c r="M82" s="43"/>
      <c r="N82" s="46" t="s">
        <v>15</v>
      </c>
      <c r="O82" s="36"/>
      <c r="P82" s="56"/>
      <c r="Q82" s="68">
        <f t="shared" si="2"/>
        <v>0</v>
      </c>
      <c r="R82" s="38"/>
      <c r="S82" s="43"/>
      <c r="T82" s="46" t="s">
        <v>15</v>
      </c>
      <c r="U82" s="36"/>
      <c r="V82" s="56"/>
      <c r="W82" s="68">
        <f t="shared" si="3"/>
        <v>0</v>
      </c>
      <c r="X82" s="38"/>
      <c r="Y82" s="43"/>
      <c r="Z82" s="46" t="s">
        <v>15</v>
      </c>
      <c r="AA82" s="36"/>
      <c r="AB82" s="56"/>
      <c r="AC82" s="68">
        <f t="shared" si="4"/>
        <v>0</v>
      </c>
      <c r="AD82" s="38"/>
      <c r="AE82" s="43"/>
      <c r="AF82" s="46" t="s">
        <v>15</v>
      </c>
      <c r="AG82" s="36"/>
      <c r="AH82" s="56"/>
      <c r="AI82" s="68">
        <f t="shared" si="5"/>
        <v>0</v>
      </c>
      <c r="AJ82" s="41"/>
      <c r="AK82" s="41"/>
    </row>
    <row r="83" spans="1:37" x14ac:dyDescent="0.25">
      <c r="A83" s="59"/>
      <c r="B83" s="69" t="s">
        <v>32</v>
      </c>
      <c r="C83" s="36"/>
      <c r="D83" s="56"/>
      <c r="E83" s="68">
        <f t="shared" si="0"/>
        <v>0</v>
      </c>
      <c r="F83" s="38"/>
      <c r="G83" s="59"/>
      <c r="H83" s="69" t="s">
        <v>32</v>
      </c>
      <c r="I83" s="36"/>
      <c r="J83" s="56"/>
      <c r="K83" s="68">
        <f t="shared" si="1"/>
        <v>0</v>
      </c>
      <c r="L83" s="38"/>
      <c r="M83" s="59"/>
      <c r="N83" s="69" t="s">
        <v>32</v>
      </c>
      <c r="O83" s="36"/>
      <c r="P83" s="56"/>
      <c r="Q83" s="68">
        <f t="shared" si="2"/>
        <v>0</v>
      </c>
      <c r="R83" s="38"/>
      <c r="S83" s="59"/>
      <c r="T83" s="69" t="s">
        <v>32</v>
      </c>
      <c r="U83" s="36"/>
      <c r="V83" s="56"/>
      <c r="W83" s="68">
        <f t="shared" si="3"/>
        <v>0</v>
      </c>
      <c r="X83" s="38"/>
      <c r="Y83" s="59"/>
      <c r="Z83" s="69" t="s">
        <v>32</v>
      </c>
      <c r="AA83" s="36"/>
      <c r="AB83" s="56"/>
      <c r="AC83" s="68">
        <f t="shared" si="4"/>
        <v>0</v>
      </c>
      <c r="AD83" s="38"/>
      <c r="AE83" s="59"/>
      <c r="AF83" s="69" t="s">
        <v>32</v>
      </c>
      <c r="AG83" s="36"/>
      <c r="AH83" s="56"/>
      <c r="AI83" s="68">
        <f t="shared" si="5"/>
        <v>0</v>
      </c>
      <c r="AJ83" s="41"/>
      <c r="AK83" s="41"/>
    </row>
    <row r="84" spans="1:37" x14ac:dyDescent="0.25">
      <c r="A84" s="59"/>
      <c r="B84" s="69" t="s">
        <v>33</v>
      </c>
      <c r="C84" s="36"/>
      <c r="D84" s="56"/>
      <c r="E84" s="68">
        <f t="shared" si="0"/>
        <v>0</v>
      </c>
      <c r="F84" s="38"/>
      <c r="G84" s="59"/>
      <c r="H84" s="69" t="s">
        <v>33</v>
      </c>
      <c r="I84" s="36"/>
      <c r="J84" s="56"/>
      <c r="K84" s="68">
        <f t="shared" si="1"/>
        <v>0</v>
      </c>
      <c r="L84" s="38"/>
      <c r="M84" s="59"/>
      <c r="N84" s="69" t="s">
        <v>33</v>
      </c>
      <c r="O84" s="36"/>
      <c r="P84" s="56"/>
      <c r="Q84" s="68">
        <f t="shared" si="2"/>
        <v>0</v>
      </c>
      <c r="R84" s="38"/>
      <c r="S84" s="59"/>
      <c r="T84" s="69" t="s">
        <v>33</v>
      </c>
      <c r="U84" s="36"/>
      <c r="V84" s="56"/>
      <c r="W84" s="68">
        <f t="shared" si="3"/>
        <v>0</v>
      </c>
      <c r="X84" s="38"/>
      <c r="Y84" s="59"/>
      <c r="Z84" s="69" t="s">
        <v>33</v>
      </c>
      <c r="AA84" s="36"/>
      <c r="AB84" s="56"/>
      <c r="AC84" s="68">
        <f t="shared" si="4"/>
        <v>0</v>
      </c>
      <c r="AD84" s="38"/>
      <c r="AE84" s="59"/>
      <c r="AF84" s="69" t="s">
        <v>33</v>
      </c>
      <c r="AG84" s="36"/>
      <c r="AH84" s="56"/>
      <c r="AI84" s="68">
        <f t="shared" si="5"/>
        <v>0</v>
      </c>
      <c r="AJ84" s="41"/>
      <c r="AK84" s="41"/>
    </row>
    <row r="85" spans="1:37" x14ac:dyDescent="0.25">
      <c r="A85" s="43"/>
      <c r="B85" s="46" t="s">
        <v>16</v>
      </c>
      <c r="C85" s="36"/>
      <c r="D85" s="56"/>
      <c r="E85" s="68">
        <f t="shared" si="0"/>
        <v>0</v>
      </c>
      <c r="F85" s="38"/>
      <c r="G85" s="43"/>
      <c r="H85" s="46" t="s">
        <v>16</v>
      </c>
      <c r="I85" s="36"/>
      <c r="J85" s="56"/>
      <c r="K85" s="68">
        <f t="shared" si="1"/>
        <v>0</v>
      </c>
      <c r="L85" s="38"/>
      <c r="M85" s="43"/>
      <c r="N85" s="46" t="s">
        <v>16</v>
      </c>
      <c r="O85" s="36"/>
      <c r="P85" s="56"/>
      <c r="Q85" s="68">
        <f t="shared" si="2"/>
        <v>0</v>
      </c>
      <c r="R85" s="38"/>
      <c r="S85" s="43"/>
      <c r="T85" s="46" t="s">
        <v>16</v>
      </c>
      <c r="U85" s="36"/>
      <c r="V85" s="56"/>
      <c r="W85" s="68">
        <f t="shared" si="3"/>
        <v>0</v>
      </c>
      <c r="X85" s="38"/>
      <c r="Y85" s="43"/>
      <c r="Z85" s="46" t="s">
        <v>16</v>
      </c>
      <c r="AA85" s="36"/>
      <c r="AB85" s="56"/>
      <c r="AC85" s="68">
        <f t="shared" si="4"/>
        <v>0</v>
      </c>
      <c r="AD85" s="38"/>
      <c r="AE85" s="43"/>
      <c r="AF85" s="46" t="s">
        <v>16</v>
      </c>
      <c r="AG85" s="36"/>
      <c r="AH85" s="56"/>
      <c r="AI85" s="68">
        <f t="shared" si="5"/>
        <v>0</v>
      </c>
      <c r="AJ85" s="41"/>
      <c r="AK85" s="41"/>
    </row>
    <row r="86" spans="1:37" x14ac:dyDescent="0.25">
      <c r="A86" s="65"/>
      <c r="B86" s="46"/>
      <c r="C86" s="36"/>
      <c r="D86" s="56"/>
      <c r="E86" s="70" t="s">
        <v>129</v>
      </c>
      <c r="F86" s="38"/>
      <c r="G86" s="65"/>
      <c r="H86" s="46"/>
      <c r="I86" s="36"/>
      <c r="J86" s="56"/>
      <c r="K86" s="70" t="s">
        <v>129</v>
      </c>
      <c r="L86" s="38"/>
      <c r="M86" s="65"/>
      <c r="N86" s="46"/>
      <c r="O86" s="36"/>
      <c r="P86" s="56"/>
      <c r="Q86" s="70" t="s">
        <v>129</v>
      </c>
      <c r="R86" s="38"/>
      <c r="S86" s="65"/>
      <c r="T86" s="46"/>
      <c r="U86" s="36"/>
      <c r="V86" s="56"/>
      <c r="W86" s="70" t="s">
        <v>129</v>
      </c>
      <c r="X86" s="38"/>
      <c r="Y86" s="65"/>
      <c r="Z86" s="46"/>
      <c r="AA86" s="36"/>
      <c r="AB86" s="56"/>
      <c r="AC86" s="70" t="s">
        <v>129</v>
      </c>
      <c r="AD86" s="38"/>
      <c r="AE86" s="65"/>
      <c r="AF86" s="46"/>
      <c r="AG86" s="36"/>
      <c r="AH86" s="56"/>
      <c r="AI86" s="70" t="s">
        <v>129</v>
      </c>
      <c r="AJ86" s="41"/>
      <c r="AK86" s="41"/>
    </row>
    <row r="87" spans="1:37" x14ac:dyDescent="0.25">
      <c r="A87" s="43"/>
      <c r="B87" s="46" t="s">
        <v>13</v>
      </c>
      <c r="C87" s="36"/>
      <c r="D87" s="56"/>
      <c r="E87" s="68">
        <f>IF(E73&gt;=B59,IF(E73&lt;(B59+C59),(E80*C66*D66*$C$57),(E80*C66*D66*$C$57)),0)</f>
        <v>0</v>
      </c>
      <c r="F87" s="38"/>
      <c r="G87" s="43"/>
      <c r="H87" s="46" t="s">
        <v>13</v>
      </c>
      <c r="I87" s="36"/>
      <c r="J87" s="56"/>
      <c r="K87" s="68">
        <f>IF(K73&gt;=H59,IF(K73&lt;(H59+I59),(K80*I66*J66*$C$57),(K80*I66*J66*$C$57)),0)</f>
        <v>0</v>
      </c>
      <c r="L87" s="38"/>
      <c r="M87" s="43"/>
      <c r="N87" s="46" t="s">
        <v>13</v>
      </c>
      <c r="O87" s="36"/>
      <c r="P87" s="56"/>
      <c r="Q87" s="68">
        <f>IF(Q73&gt;=N59,IF(Q73&lt;(N59+O59),(Q80*O66*P66*$C$57),(Q80*O66*P66*$C$57)),0)</f>
        <v>0</v>
      </c>
      <c r="R87" s="38"/>
      <c r="S87" s="43"/>
      <c r="T87" s="46" t="s">
        <v>13</v>
      </c>
      <c r="U87" s="36"/>
      <c r="V87" s="56"/>
      <c r="W87" s="68">
        <f>IF(W73&gt;=T59,IF(W73&lt;(T59+U59),(W80*U66*V66*$C$57),(W80*U66*V66*$C$57)),0)</f>
        <v>0</v>
      </c>
      <c r="X87" s="38"/>
      <c r="Y87" s="43"/>
      <c r="Z87" s="46" t="s">
        <v>13</v>
      </c>
      <c r="AA87" s="36"/>
      <c r="AB87" s="56"/>
      <c r="AC87" s="68">
        <f>IF(AC73&gt;=Z59,IF(AC73&lt;(Z59+AA59),(AC80*AA66*AB66*$C$57),(AC80*AA66*AB66*$C$57)),0)</f>
        <v>0</v>
      </c>
      <c r="AD87" s="38"/>
      <c r="AE87" s="43"/>
      <c r="AF87" s="46" t="s">
        <v>13</v>
      </c>
      <c r="AG87" s="36"/>
      <c r="AH87" s="56"/>
      <c r="AI87" s="68">
        <f>IF(AI73&gt;=AF59,IF(AI73&lt;(AF59+AG59),(AI80*AG66*AH66*$C$57),(AI80*AG66*AH66*$C$57)),0)</f>
        <v>0</v>
      </c>
      <c r="AJ87" s="41"/>
      <c r="AK87" s="41"/>
    </row>
    <row r="88" spans="1:37" x14ac:dyDescent="0.25">
      <c r="A88" s="43"/>
      <c r="B88" s="46" t="s">
        <v>14</v>
      </c>
      <c r="C88" s="36"/>
      <c r="D88" s="56"/>
      <c r="E88" s="71" t="e">
        <f>IF(E74&gt;=B60,IF(E74&lt;(B60+C60),(E81*C67*D67*$C$57),(E81*C67*D67*$C$57)),0)</f>
        <v>#VALUE!</v>
      </c>
      <c r="F88" s="38"/>
      <c r="G88" s="43"/>
      <c r="H88" s="46" t="s">
        <v>14</v>
      </c>
      <c r="I88" s="36"/>
      <c r="J88" s="56"/>
      <c r="K88" s="71">
        <f>IF(K74&gt;=H60,IF(K74&lt;(H60+I60),(K81*I67*J67*$C$57),(K81*I67*J67*$C$57)),0)</f>
        <v>65772</v>
      </c>
      <c r="L88" s="38"/>
      <c r="M88" s="43"/>
      <c r="N88" s="46" t="s">
        <v>14</v>
      </c>
      <c r="O88" s="36"/>
      <c r="P88" s="56"/>
      <c r="Q88" s="71">
        <f>IF(Q74&gt;=N60,IF(Q74&lt;(N60+O60),(Q81*O67*P67*$C$57),(Q81*O67*P67*$C$57)),0)</f>
        <v>67964.399999999994</v>
      </c>
      <c r="R88" s="38"/>
      <c r="S88" s="43"/>
      <c r="T88" s="46" t="s">
        <v>14</v>
      </c>
      <c r="U88" s="36"/>
      <c r="V88" s="56"/>
      <c r="W88" s="71">
        <f>IF(W74&gt;=T60,IF(W74&lt;(T60+U60),(W81*U67*V67*$C$57),(W81*U67*V67*$C$57)),0)</f>
        <v>72349.2</v>
      </c>
      <c r="X88" s="38"/>
      <c r="Y88" s="43"/>
      <c r="Z88" s="46" t="s">
        <v>14</v>
      </c>
      <c r="AA88" s="36"/>
      <c r="AB88" s="56"/>
      <c r="AC88" s="71">
        <f>IF(AC74&gt;=Z60,IF(AC74&lt;(Z60+AA60),(AC81*AA67*AB67*$C$57),(AC81*AA67*AB67*$C$57)),0)</f>
        <v>74541.599999999991</v>
      </c>
      <c r="AD88" s="38"/>
      <c r="AE88" s="43"/>
      <c r="AF88" s="46" t="s">
        <v>14</v>
      </c>
      <c r="AG88" s="36"/>
      <c r="AH88" s="56"/>
      <c r="AI88" s="71">
        <f>IF(AI74&gt;=AF60,IF(AI74&lt;(AF60+AG60),(AI81*AG67*AH67*$C$57),(AI81*AG67*AH67*$C$57)),0)</f>
        <v>76734</v>
      </c>
      <c r="AJ88" s="41"/>
      <c r="AK88" s="41"/>
    </row>
    <row r="89" spans="1:37" x14ac:dyDescent="0.25">
      <c r="A89" s="43"/>
      <c r="B89" s="46" t="s">
        <v>15</v>
      </c>
      <c r="C89" s="36"/>
      <c r="D89" s="56"/>
      <c r="E89" s="71">
        <f>IF(E75=B61,(E82*B68*D68*$C$57),(E82*C68*D68*$C$57))</f>
        <v>0</v>
      </c>
      <c r="F89" s="38"/>
      <c r="G89" s="43"/>
      <c r="H89" s="46" t="s">
        <v>15</v>
      </c>
      <c r="I89" s="36"/>
      <c r="J89" s="56"/>
      <c r="K89" s="71">
        <f>IF(K75=H61,(K82*H68*J68*$C$57),(K82*I68*J68*$C$57))</f>
        <v>0</v>
      </c>
      <c r="L89" s="38"/>
      <c r="M89" s="43"/>
      <c r="N89" s="46" t="s">
        <v>15</v>
      </c>
      <c r="O89" s="36"/>
      <c r="P89" s="56"/>
      <c r="Q89" s="71">
        <f>IF(Q75=N61,(Q82*N68*P68*$C$57),(Q82*O68*P68*$C$57))</f>
        <v>0</v>
      </c>
      <c r="R89" s="38"/>
      <c r="S89" s="43"/>
      <c r="T89" s="46" t="s">
        <v>15</v>
      </c>
      <c r="U89" s="36"/>
      <c r="V89" s="56"/>
      <c r="W89" s="71">
        <f>IF(W75=T61,(W82*T68*V68*$C$57),(W82*U68*V68*$C$57))</f>
        <v>0</v>
      </c>
      <c r="X89" s="38"/>
      <c r="Y89" s="43"/>
      <c r="Z89" s="46" t="s">
        <v>15</v>
      </c>
      <c r="AA89" s="36"/>
      <c r="AB89" s="56"/>
      <c r="AC89" s="71">
        <f>IF(AC75=Z61,(AC82*Z68*AB68*$C$57),(AC82*AA68*AB68*$C$57))</f>
        <v>0</v>
      </c>
      <c r="AD89" s="38"/>
      <c r="AE89" s="43"/>
      <c r="AF89" s="46" t="s">
        <v>15</v>
      </c>
      <c r="AG89" s="36"/>
      <c r="AH89" s="56"/>
      <c r="AI89" s="71">
        <f>IF(AI75=AF61,(AI82*AF68*AH68*$C$57),(AI82*AG68*AH68*$C$57))</f>
        <v>0</v>
      </c>
      <c r="AJ89" s="41"/>
      <c r="AK89" s="41"/>
    </row>
    <row r="90" spans="1:37" x14ac:dyDescent="0.25">
      <c r="A90" s="59"/>
      <c r="B90" s="69" t="s">
        <v>32</v>
      </c>
      <c r="C90" s="36"/>
      <c r="D90" s="56"/>
      <c r="E90" s="71">
        <f>IF(E76=B62,(E83*B69*D69*$C$57),(E83*C69*D69*$C$57))</f>
        <v>0</v>
      </c>
      <c r="F90" s="38"/>
      <c r="G90" s="59"/>
      <c r="H90" s="69" t="s">
        <v>32</v>
      </c>
      <c r="I90" s="36"/>
      <c r="J90" s="56"/>
      <c r="K90" s="71">
        <f>IF(K76=H62,(K83*H69*J69*$C$57),(K83*I69*J69*$C$57))</f>
        <v>0</v>
      </c>
      <c r="L90" s="38"/>
      <c r="M90" s="59"/>
      <c r="N90" s="69" t="s">
        <v>32</v>
      </c>
      <c r="O90" s="36"/>
      <c r="P90" s="56"/>
      <c r="Q90" s="71">
        <f>IF(Q76=N62,(Q83*N69*P69*$C$57),(Q83*O69*P69*$C$57))</f>
        <v>0</v>
      </c>
      <c r="R90" s="38"/>
      <c r="S90" s="59"/>
      <c r="T90" s="69" t="s">
        <v>32</v>
      </c>
      <c r="U90" s="36"/>
      <c r="V90" s="56"/>
      <c r="W90" s="71">
        <f>IF(W76=T62,(W83*T69*V69*$C$57),(W83*U69*V69*$C$57))</f>
        <v>0</v>
      </c>
      <c r="X90" s="38"/>
      <c r="Y90" s="59"/>
      <c r="Z90" s="69" t="s">
        <v>32</v>
      </c>
      <c r="AA90" s="36"/>
      <c r="AB90" s="56"/>
      <c r="AC90" s="71">
        <f>IF(AC76=Z62,(AC83*Z69*AB69*$C$57),(AC83*AA69*AB69*$C$57))</f>
        <v>0</v>
      </c>
      <c r="AD90" s="38"/>
      <c r="AE90" s="59"/>
      <c r="AF90" s="69" t="s">
        <v>32</v>
      </c>
      <c r="AG90" s="36"/>
      <c r="AH90" s="56"/>
      <c r="AI90" s="71">
        <f>IF(AI76=AF62,(AI83*AF69*AH69*$C$57),(AI83*AG69*AH69*$C$57))</f>
        <v>0</v>
      </c>
      <c r="AJ90" s="41"/>
      <c r="AK90" s="41"/>
    </row>
    <row r="91" spans="1:37" x14ac:dyDescent="0.25">
      <c r="A91" s="59"/>
      <c r="B91" s="69" t="s">
        <v>33</v>
      </c>
      <c r="C91" s="36"/>
      <c r="D91" s="56"/>
      <c r="E91" s="71">
        <f>IF(E77=B63,(E84*B70*D70*$C$57),(E84*C70*D70*$C$57))</f>
        <v>0</v>
      </c>
      <c r="F91" s="38"/>
      <c r="G91" s="59"/>
      <c r="H91" s="69" t="s">
        <v>33</v>
      </c>
      <c r="I91" s="36"/>
      <c r="J91" s="56"/>
      <c r="K91" s="71">
        <f>IF(K77=H63,(K84*H70*J70*$C$57),(K84*I70*J70*$C$57))</f>
        <v>0</v>
      </c>
      <c r="L91" s="38"/>
      <c r="M91" s="59"/>
      <c r="N91" s="69" t="s">
        <v>33</v>
      </c>
      <c r="O91" s="36"/>
      <c r="P91" s="56"/>
      <c r="Q91" s="71">
        <f>IF(Q77=N63,(Q84*N70*P70*$C$57),(Q84*O70*P70*$C$57))</f>
        <v>0</v>
      </c>
      <c r="R91" s="38"/>
      <c r="S91" s="59"/>
      <c r="T91" s="69" t="s">
        <v>33</v>
      </c>
      <c r="U91" s="36"/>
      <c r="V91" s="56"/>
      <c r="W91" s="71">
        <f>IF(W77=T63,(W84*T70*V70*$C$57),(W84*U70*V70*$C$57))</f>
        <v>0</v>
      </c>
      <c r="X91" s="38"/>
      <c r="Y91" s="59"/>
      <c r="Z91" s="69" t="s">
        <v>33</v>
      </c>
      <c r="AA91" s="36"/>
      <c r="AB91" s="56"/>
      <c r="AC91" s="71">
        <f>IF(AC77=Z63,(AC84*Z70*AB70*$C$57),(AC84*AA70*AB70*$C$57))</f>
        <v>0</v>
      </c>
      <c r="AD91" s="38"/>
      <c r="AE91" s="59"/>
      <c r="AF91" s="69" t="s">
        <v>33</v>
      </c>
      <c r="AG91" s="36"/>
      <c r="AH91" s="56"/>
      <c r="AI91" s="71">
        <f>IF(AI77=AF63,(AI84*AF70*AH70*$C$57),(AI84*AG70*AH70*$C$57))</f>
        <v>0</v>
      </c>
      <c r="AJ91" s="41"/>
      <c r="AK91" s="41"/>
    </row>
    <row r="92" spans="1:37" x14ac:dyDescent="0.25">
      <c r="A92" s="43"/>
      <c r="B92" s="46" t="s">
        <v>16</v>
      </c>
      <c r="C92" s="36"/>
      <c r="D92" s="56"/>
      <c r="E92" s="71">
        <f>IF(E78=B64,(E85*B71*D71*$C$57),(E85*C71*D71*$C$57))</f>
        <v>0</v>
      </c>
      <c r="F92" s="38"/>
      <c r="G92" s="43"/>
      <c r="H92" s="46" t="s">
        <v>16</v>
      </c>
      <c r="I92" s="36"/>
      <c r="J92" s="56"/>
      <c r="K92" s="71">
        <f>IF(K78=H64,(K85*H71*J71*$C$57),(K85*I71*J71*$C$57))</f>
        <v>0</v>
      </c>
      <c r="L92" s="38"/>
      <c r="M92" s="43"/>
      <c r="N92" s="46" t="s">
        <v>16</v>
      </c>
      <c r="O92" s="36"/>
      <c r="P92" s="56"/>
      <c r="Q92" s="71">
        <f>IF(Q78=N64,(Q85*N71*P71*$C$57),(Q85*O71*P71*$C$57))</f>
        <v>0</v>
      </c>
      <c r="R92" s="38"/>
      <c r="S92" s="43"/>
      <c r="T92" s="46" t="s">
        <v>16</v>
      </c>
      <c r="U92" s="36"/>
      <c r="V92" s="56"/>
      <c r="W92" s="71">
        <f>IF(W78=T64,(W85*T71*V71*$C$57),(W85*U71*V71*$C$57))</f>
        <v>0</v>
      </c>
      <c r="X92" s="38"/>
      <c r="Y92" s="43"/>
      <c r="Z92" s="46" t="s">
        <v>16</v>
      </c>
      <c r="AA92" s="36"/>
      <c r="AB92" s="56"/>
      <c r="AC92" s="71">
        <f>IF(AC78=Z64,(AC85*Z71*AB71*$C$57),(AC85*AA71*AB71*$C$57))</f>
        <v>0</v>
      </c>
      <c r="AD92" s="38"/>
      <c r="AE92" s="43"/>
      <c r="AF92" s="46" t="s">
        <v>16</v>
      </c>
      <c r="AG92" s="36"/>
      <c r="AH92" s="56"/>
      <c r="AI92" s="71">
        <f>IF(AI78=AF64,(AI85*AF71*AH71*$C$57),(AI85*AG71*AH71*$C$57))</f>
        <v>0</v>
      </c>
      <c r="AJ92" s="41"/>
      <c r="AK92" s="41"/>
    </row>
    <row r="93" spans="1:37" ht="20.100000000000001" customHeight="1" thickBot="1" x14ac:dyDescent="0.3">
      <c r="B93" s="72"/>
      <c r="C93" s="73"/>
      <c r="D93" s="74"/>
      <c r="E93" s="75"/>
      <c r="F93" s="38"/>
      <c r="H93" s="72"/>
      <c r="I93" s="73"/>
      <c r="J93" s="74"/>
      <c r="K93" s="75"/>
      <c r="L93" s="38"/>
      <c r="N93" s="72"/>
      <c r="O93" s="73"/>
      <c r="P93" s="74"/>
      <c r="Q93" s="75"/>
      <c r="R93" s="38"/>
      <c r="T93" s="72"/>
      <c r="U93" s="73"/>
      <c r="V93" s="74"/>
      <c r="W93" s="75"/>
      <c r="X93" s="38"/>
      <c r="Z93" s="72"/>
      <c r="AA93" s="73"/>
      <c r="AB93" s="74"/>
      <c r="AC93" s="75"/>
      <c r="AD93" s="38"/>
      <c r="AF93" s="72"/>
      <c r="AG93" s="73"/>
      <c r="AH93" s="74"/>
      <c r="AI93" s="75"/>
    </row>
    <row r="94" spans="1:37" ht="20.100000000000001" customHeight="1" thickBot="1" x14ac:dyDescent="0.3">
      <c r="B94" s="65"/>
      <c r="C94" s="40"/>
      <c r="D94" s="41"/>
      <c r="E94" s="41"/>
      <c r="H94" s="65"/>
      <c r="I94" s="40"/>
      <c r="J94" s="41"/>
      <c r="K94" s="41"/>
      <c r="N94" s="65"/>
      <c r="O94" s="40"/>
      <c r="P94" s="41"/>
      <c r="Q94" s="41"/>
      <c r="T94" s="65"/>
      <c r="U94" s="40"/>
      <c r="V94" s="41"/>
      <c r="W94" s="41"/>
      <c r="Z94" s="65"/>
      <c r="AA94" s="40"/>
      <c r="AB94" s="41"/>
      <c r="AC94" s="41"/>
      <c r="AF94" s="65"/>
      <c r="AG94" s="40"/>
      <c r="AH94" s="41"/>
      <c r="AI94" s="41"/>
    </row>
    <row r="95" spans="1:37" ht="20.100000000000001" customHeight="1" thickBot="1" x14ac:dyDescent="0.3">
      <c r="B95" s="21" t="s">
        <v>75</v>
      </c>
      <c r="C95" s="13"/>
      <c r="D95" s="13"/>
      <c r="E95" s="13"/>
      <c r="H95" s="21" t="s">
        <v>75</v>
      </c>
      <c r="I95" s="13"/>
      <c r="J95" s="13"/>
      <c r="K95" s="13"/>
      <c r="N95" s="21" t="s">
        <v>75</v>
      </c>
      <c r="O95" s="13"/>
      <c r="P95" s="13"/>
      <c r="Q95" s="13"/>
      <c r="T95" s="21" t="s">
        <v>75</v>
      </c>
      <c r="U95" s="13"/>
      <c r="V95" s="13"/>
      <c r="W95" s="13"/>
      <c r="Z95" s="21" t="s">
        <v>75</v>
      </c>
      <c r="AA95" s="13"/>
      <c r="AB95" s="13"/>
      <c r="AC95" s="13"/>
      <c r="AF95" s="21" t="s">
        <v>75</v>
      </c>
      <c r="AG95" s="13"/>
      <c r="AH95" s="13"/>
      <c r="AI95" s="13"/>
    </row>
    <row r="96" spans="1:37" ht="20.100000000000001" customHeight="1" thickBot="1" x14ac:dyDescent="0.3">
      <c r="B96" s="77" t="s">
        <v>20</v>
      </c>
      <c r="C96" s="78" t="s">
        <v>2</v>
      </c>
      <c r="D96" s="78" t="s">
        <v>3</v>
      </c>
      <c r="E96" s="79" t="s">
        <v>1</v>
      </c>
      <c r="H96" s="77" t="s">
        <v>20</v>
      </c>
      <c r="I96" s="78" t="s">
        <v>2</v>
      </c>
      <c r="J96" s="78" t="s">
        <v>3</v>
      </c>
      <c r="K96" s="79" t="s">
        <v>1</v>
      </c>
      <c r="N96" s="77" t="s">
        <v>20</v>
      </c>
      <c r="O96" s="78" t="s">
        <v>2</v>
      </c>
      <c r="P96" s="78" t="s">
        <v>3</v>
      </c>
      <c r="Q96" s="79" t="s">
        <v>1</v>
      </c>
      <c r="T96" s="77" t="s">
        <v>20</v>
      </c>
      <c r="U96" s="78" t="s">
        <v>2</v>
      </c>
      <c r="V96" s="78" t="s">
        <v>3</v>
      </c>
      <c r="W96" s="79" t="s">
        <v>1</v>
      </c>
      <c r="Z96" s="77" t="s">
        <v>20</v>
      </c>
      <c r="AA96" s="78" t="s">
        <v>2</v>
      </c>
      <c r="AB96" s="78" t="s">
        <v>3</v>
      </c>
      <c r="AC96" s="79" t="s">
        <v>1</v>
      </c>
      <c r="AF96" s="77" t="s">
        <v>20</v>
      </c>
      <c r="AG96" s="78" t="s">
        <v>2</v>
      </c>
      <c r="AH96" s="78" t="s">
        <v>3</v>
      </c>
      <c r="AI96" s="79" t="s">
        <v>1</v>
      </c>
    </row>
    <row r="97" spans="1:35" ht="20.100000000000001" customHeight="1" x14ac:dyDescent="0.25">
      <c r="B97" s="39" t="s">
        <v>6</v>
      </c>
      <c r="C97" s="40">
        <v>69</v>
      </c>
      <c r="D97" s="41">
        <f>D12</f>
        <v>484</v>
      </c>
      <c r="E97" s="80">
        <f>D97*C97</f>
        <v>33396</v>
      </c>
      <c r="H97" s="39" t="s">
        <v>6</v>
      </c>
      <c r="I97" s="40">
        <v>69</v>
      </c>
      <c r="J97" s="41">
        <f>J12</f>
        <v>484</v>
      </c>
      <c r="K97" s="80">
        <f>J97*I97</f>
        <v>33396</v>
      </c>
      <c r="N97" s="39" t="s">
        <v>6</v>
      </c>
      <c r="O97" s="40">
        <v>69</v>
      </c>
      <c r="P97" s="41">
        <f>P12</f>
        <v>507</v>
      </c>
      <c r="Q97" s="80">
        <f>P97*O97</f>
        <v>34983</v>
      </c>
      <c r="T97" s="39" t="s">
        <v>6</v>
      </c>
      <c r="U97" s="40">
        <v>69</v>
      </c>
      <c r="V97" s="41">
        <f>V12</f>
        <v>529</v>
      </c>
      <c r="W97" s="80">
        <f>V97*U97</f>
        <v>36501</v>
      </c>
      <c r="Z97" s="39" t="s">
        <v>6</v>
      </c>
      <c r="AA97" s="40">
        <v>69</v>
      </c>
      <c r="AB97" s="41">
        <f>AB12</f>
        <v>554</v>
      </c>
      <c r="AC97" s="80">
        <f>AB97*AA97</f>
        <v>38226</v>
      </c>
      <c r="AF97" s="39" t="s">
        <v>6</v>
      </c>
      <c r="AG97" s="40">
        <v>69</v>
      </c>
      <c r="AH97" s="41">
        <f>AH12</f>
        <v>574</v>
      </c>
      <c r="AI97" s="80">
        <f>AH97*AG97</f>
        <v>39606</v>
      </c>
    </row>
    <row r="98" spans="1:35" ht="20.100000000000001" customHeight="1" x14ac:dyDescent="0.25">
      <c r="B98" s="39" t="s">
        <v>7</v>
      </c>
      <c r="C98" s="40">
        <v>22</v>
      </c>
      <c r="D98" s="41">
        <f>'Start Here - Data Entry '!$F36</f>
        <v>601</v>
      </c>
      <c r="E98" s="80">
        <f>D98*C98</f>
        <v>13222</v>
      </c>
      <c r="H98" s="39" t="s">
        <v>7</v>
      </c>
      <c r="I98" s="40">
        <v>22</v>
      </c>
      <c r="J98" s="41">
        <f>'Start Here - Data Entry '!$G36</f>
        <v>601</v>
      </c>
      <c r="K98" s="80">
        <f>J98*I98</f>
        <v>13222</v>
      </c>
      <c r="N98" s="39" t="s">
        <v>7</v>
      </c>
      <c r="O98" s="40">
        <v>22</v>
      </c>
      <c r="P98" s="41">
        <f>'Start Here - Data Entry '!$H36</f>
        <v>649</v>
      </c>
      <c r="Q98" s="80">
        <f>P98*O98</f>
        <v>14278</v>
      </c>
      <c r="T98" s="39" t="s">
        <v>7</v>
      </c>
      <c r="U98" s="40">
        <v>22</v>
      </c>
      <c r="V98" s="41">
        <f>'Start Here - Data Entry '!$I36</f>
        <v>674</v>
      </c>
      <c r="W98" s="80">
        <f>V98*U98</f>
        <v>14828</v>
      </c>
      <c r="Z98" s="39" t="s">
        <v>7</v>
      </c>
      <c r="AA98" s="40">
        <v>22</v>
      </c>
      <c r="AB98" s="41">
        <f>'Start Here - Data Entry '!$J36</f>
        <v>704</v>
      </c>
      <c r="AC98" s="80">
        <f>AB98*AA98</f>
        <v>15488</v>
      </c>
      <c r="AF98" s="39" t="s">
        <v>7</v>
      </c>
      <c r="AG98" s="40">
        <v>22</v>
      </c>
      <c r="AH98" s="41">
        <f>'Start Here - Data Entry '!$K36</f>
        <v>724</v>
      </c>
      <c r="AI98" s="80">
        <f>AH98*AG98</f>
        <v>15928</v>
      </c>
    </row>
    <row r="99" spans="1:35" ht="20.100000000000001" customHeight="1" x14ac:dyDescent="0.25">
      <c r="A99" s="81"/>
      <c r="B99" s="39" t="s">
        <v>83</v>
      </c>
      <c r="C99" s="40"/>
      <c r="D99" s="16" t="s">
        <v>159</v>
      </c>
      <c r="E99" s="80">
        <f>IF('Start Here - Data Entry '!$E$5&gt;2,0,(IF(D106&lt;=A101,E101,(IF(D106&lt;=A102,E102,(IF(D106&lt;=A103,E103,(IF(D106&lt;=A104,E104,E105)))))))))</f>
        <v>65308</v>
      </c>
      <c r="F99" s="82"/>
      <c r="G99" s="81"/>
      <c r="H99" s="39" t="s">
        <v>83</v>
      </c>
      <c r="I99" s="40"/>
      <c r="J99" s="16" t="s">
        <v>159</v>
      </c>
      <c r="K99" s="80">
        <f>IF('Start Here - Data Entry '!$E$5&gt;2,0,(IF(J106&lt;=G101,K101,(IF(J106&lt;=G102,K102,(IF(J106&lt;=G103,K103,(IF(J106&lt;=G104,K104,K105)))))))))</f>
        <v>65308</v>
      </c>
      <c r="L99" s="82"/>
      <c r="M99" s="81"/>
      <c r="N99" s="39" t="s">
        <v>83</v>
      </c>
      <c r="O99" s="40"/>
      <c r="P99" s="16" t="s">
        <v>159</v>
      </c>
      <c r="Q99" s="80">
        <f>IF('Start Here - Data Entry '!$E$5&gt;2,0,(IF(P106&lt;=M101,Q101,(IF(P106&lt;=M102,Q102,(IF(P106&lt;=M103,Q103,(IF(P106&lt;=M104,Q104,Q105)))))))))</f>
        <v>65308</v>
      </c>
      <c r="R99" s="82"/>
      <c r="S99" s="81"/>
      <c r="T99" s="39" t="s">
        <v>83</v>
      </c>
      <c r="U99" s="40"/>
      <c r="V99" s="16" t="s">
        <v>159</v>
      </c>
      <c r="W99" s="80">
        <f>IF('Start Here - Data Entry '!$E$5&gt;2,0,(IF(V106&lt;=S101,W101,(IF(V106&lt;=S102,W102,(IF(V106&lt;=S103,W103,(IF(V106&lt;=S104,W104,W105)))))))))</f>
        <v>65308</v>
      </c>
      <c r="X99" s="82"/>
      <c r="Y99" s="81"/>
      <c r="Z99" s="39" t="s">
        <v>83</v>
      </c>
      <c r="AA99" s="40"/>
      <c r="AB99" s="16" t="s">
        <v>159</v>
      </c>
      <c r="AC99" s="80">
        <f>IF('Start Here - Data Entry '!$E$5&gt;2,0,(IF(AB106&lt;=Y101,AC101,(IF(AB106&lt;=Y102,AC102,(IF(AB106&lt;=Y103,AC103,(IF(AB106&lt;=Y104,AC104,AC105)))))))))</f>
        <v>97962</v>
      </c>
      <c r="AD99" s="82"/>
      <c r="AE99" s="81"/>
      <c r="AF99" s="39" t="s">
        <v>83</v>
      </c>
      <c r="AG99" s="40"/>
      <c r="AH99" s="16" t="s">
        <v>159</v>
      </c>
      <c r="AI99" s="80">
        <f>IF('Start Here - Data Entry '!$E$5&gt;2,0,(IF(AH106&lt;=AE101,AI101,(IF(AH106&lt;=AE102,AI102,(IF(AH106&lt;=AE103,AI103,(IF(AH106&lt;=AE104,AI104,AI105)))))))))</f>
        <v>97962</v>
      </c>
    </row>
    <row r="100" spans="1:35" ht="20.100000000000001" customHeight="1" x14ac:dyDescent="0.25">
      <c r="A100" s="81" t="s">
        <v>82</v>
      </c>
      <c r="B100" s="83" t="s">
        <v>157</v>
      </c>
      <c r="C100" s="40"/>
      <c r="D100" s="16" t="s">
        <v>160</v>
      </c>
      <c r="E100" s="84">
        <f>IF('Start Here - Data Entry '!$E$5&gt;2,0,(IF(D106&lt;=A101,C101,(IF(D106&lt;=A102,C102,(IF(D106&lt;=A103,C103,(IF(D106&lt;=A104,C104,C105)))))))))</f>
        <v>1</v>
      </c>
      <c r="F100" s="82"/>
      <c r="G100" s="81" t="s">
        <v>82</v>
      </c>
      <c r="H100" s="83" t="s">
        <v>157</v>
      </c>
      <c r="I100" s="40"/>
      <c r="J100" s="16" t="s">
        <v>160</v>
      </c>
      <c r="K100" s="84">
        <f>IF('Start Here - Data Entry '!$E$5&gt;2,0,(IF(J106&lt;=G101,I101,(IF(J106&lt;=G102,I102,(IF(J106&lt;=G103,I103,(IF(J106&lt;=G104,I104,I105)))))))))</f>
        <v>1</v>
      </c>
      <c r="L100" s="82"/>
      <c r="M100" s="81" t="s">
        <v>82</v>
      </c>
      <c r="N100" s="83" t="s">
        <v>157</v>
      </c>
      <c r="O100" s="40"/>
      <c r="P100" s="16" t="s">
        <v>160</v>
      </c>
      <c r="Q100" s="84">
        <f>IF('Start Here - Data Entry '!$E$5&gt;2,0,(IF(P106&lt;=M101,O101,(IF(P106&lt;=M102,O102,(IF(P106&lt;=M103,O103,(IF(P106&lt;=M104,O104,O105)))))))))</f>
        <v>1</v>
      </c>
      <c r="R100" s="82"/>
      <c r="S100" s="81" t="s">
        <v>82</v>
      </c>
      <c r="T100" s="83" t="s">
        <v>157</v>
      </c>
      <c r="U100" s="40"/>
      <c r="V100" s="16" t="s">
        <v>160</v>
      </c>
      <c r="W100" s="84">
        <f>IF('Start Here - Data Entry '!$E$5&gt;2,0,(IF(V106&lt;=S101,U101,(IF(V106&lt;=S102,U102,(IF(V106&lt;=S103,U103,(IF(V106&lt;=S104,U104,U105)))))))))</f>
        <v>1</v>
      </c>
      <c r="X100" s="82"/>
      <c r="Y100" s="81" t="s">
        <v>82</v>
      </c>
      <c r="Z100" s="83" t="s">
        <v>157</v>
      </c>
      <c r="AA100" s="40"/>
      <c r="AB100" s="16" t="s">
        <v>160</v>
      </c>
      <c r="AC100" s="84">
        <f>IF('Start Here - Data Entry '!$E$5&gt;2,0,(IF(AB106&lt;=Y101,AA101,(IF(AB106&lt;=Y102,AA102,(IF(AB106&lt;=Y103,AA103,(IF(AB106&lt;=Y104,AA104,AA105)))))))))</f>
        <v>1.5</v>
      </c>
      <c r="AD100" s="82"/>
      <c r="AE100" s="81" t="s">
        <v>82</v>
      </c>
      <c r="AF100" s="83" t="s">
        <v>157</v>
      </c>
      <c r="AG100" s="40"/>
      <c r="AH100" s="16" t="s">
        <v>160</v>
      </c>
      <c r="AI100" s="84">
        <f>IF('Start Here - Data Entry '!$E$5&gt;2,0,(IF(AH106&lt;=AE101,AG101,(IF(AH106&lt;=AE102,AG102,(IF(AH106&lt;=AE103,AG103,(IF(AH106&lt;=AE104,AG104,AG105)))))))))</f>
        <v>1.5</v>
      </c>
    </row>
    <row r="101" spans="1:35" ht="20.100000000000001" customHeight="1" x14ac:dyDescent="0.25">
      <c r="A101" s="9">
        <v>200</v>
      </c>
      <c r="B101" s="48" t="s">
        <v>77</v>
      </c>
      <c r="C101" s="85">
        <v>0.5</v>
      </c>
      <c r="D101" s="41">
        <f>$D$106</f>
        <v>484</v>
      </c>
      <c r="E101" s="37">
        <f>C101*$E$5</f>
        <v>32654</v>
      </c>
      <c r="F101" s="82"/>
      <c r="G101" s="9">
        <v>200</v>
      </c>
      <c r="H101" s="48" t="s">
        <v>77</v>
      </c>
      <c r="I101" s="85">
        <v>0.5</v>
      </c>
      <c r="J101" s="41">
        <f>$J$106</f>
        <v>484</v>
      </c>
      <c r="K101" s="37">
        <f>I101*$K$5</f>
        <v>32654</v>
      </c>
      <c r="L101" s="82"/>
      <c r="M101" s="9">
        <v>200</v>
      </c>
      <c r="N101" s="48" t="s">
        <v>77</v>
      </c>
      <c r="O101" s="85">
        <v>0.5</v>
      </c>
      <c r="P101" s="41">
        <f>$P$106</f>
        <v>507</v>
      </c>
      <c r="Q101" s="37">
        <f>O101*$Q$5</f>
        <v>32654</v>
      </c>
      <c r="R101" s="82"/>
      <c r="S101" s="9">
        <v>200</v>
      </c>
      <c r="T101" s="48" t="s">
        <v>77</v>
      </c>
      <c r="U101" s="85">
        <v>0.5</v>
      </c>
      <c r="V101" s="41">
        <f>$V$106</f>
        <v>529</v>
      </c>
      <c r="W101" s="37">
        <f>U101*$W$5</f>
        <v>32654</v>
      </c>
      <c r="X101" s="82"/>
      <c r="Y101" s="9">
        <v>200</v>
      </c>
      <c r="Z101" s="48" t="s">
        <v>77</v>
      </c>
      <c r="AA101" s="85">
        <v>0.5</v>
      </c>
      <c r="AB101" s="41">
        <f>$AB$106</f>
        <v>554</v>
      </c>
      <c r="AC101" s="37">
        <f>AA101*$AC$5</f>
        <v>32654</v>
      </c>
      <c r="AD101" s="82"/>
      <c r="AE101" s="9">
        <v>200</v>
      </c>
      <c r="AF101" s="48" t="s">
        <v>77</v>
      </c>
      <c r="AG101" s="85">
        <v>0.5</v>
      </c>
      <c r="AH101" s="41">
        <f>$AH$106</f>
        <v>574</v>
      </c>
      <c r="AI101" s="37">
        <f>AG101*$AI$5</f>
        <v>32654</v>
      </c>
    </row>
    <row r="102" spans="1:35" ht="20.100000000000001" customHeight="1" x14ac:dyDescent="0.25">
      <c r="A102" s="9">
        <v>400</v>
      </c>
      <c r="B102" s="48" t="s">
        <v>76</v>
      </c>
      <c r="C102" s="85">
        <v>1</v>
      </c>
      <c r="D102" s="41">
        <f>$D$106</f>
        <v>484</v>
      </c>
      <c r="E102" s="37">
        <f>C102*$E$5</f>
        <v>65308</v>
      </c>
      <c r="G102" s="9">
        <v>400</v>
      </c>
      <c r="H102" s="48" t="s">
        <v>76</v>
      </c>
      <c r="I102" s="85">
        <v>1</v>
      </c>
      <c r="J102" s="41">
        <f>$J$106</f>
        <v>484</v>
      </c>
      <c r="K102" s="37">
        <f>I102*$K$5</f>
        <v>65308</v>
      </c>
      <c r="M102" s="9">
        <v>400</v>
      </c>
      <c r="N102" s="48" t="s">
        <v>76</v>
      </c>
      <c r="O102" s="85">
        <v>1</v>
      </c>
      <c r="P102" s="41">
        <f>$P$106</f>
        <v>507</v>
      </c>
      <c r="Q102" s="37">
        <f>O102*$Q$5</f>
        <v>65308</v>
      </c>
      <c r="S102" s="9">
        <v>400</v>
      </c>
      <c r="T102" s="48" t="s">
        <v>76</v>
      </c>
      <c r="U102" s="85">
        <v>1</v>
      </c>
      <c r="V102" s="41">
        <f>$V$106</f>
        <v>529</v>
      </c>
      <c r="W102" s="37">
        <f>U102*$W$5</f>
        <v>65308</v>
      </c>
      <c r="Y102" s="9">
        <v>400</v>
      </c>
      <c r="Z102" s="48" t="s">
        <v>76</v>
      </c>
      <c r="AA102" s="85">
        <v>1</v>
      </c>
      <c r="AB102" s="41">
        <f>$AB$106</f>
        <v>554</v>
      </c>
      <c r="AC102" s="37">
        <f>AA102*$AC$5</f>
        <v>65308</v>
      </c>
      <c r="AE102" s="9">
        <v>400</v>
      </c>
      <c r="AF102" s="48" t="s">
        <v>76</v>
      </c>
      <c r="AG102" s="85">
        <v>1</v>
      </c>
      <c r="AH102" s="41">
        <f>$AH$106</f>
        <v>574</v>
      </c>
      <c r="AI102" s="37">
        <f>AG102*$AI$5</f>
        <v>65308</v>
      </c>
    </row>
    <row r="103" spans="1:35" ht="20.100000000000001" customHeight="1" x14ac:dyDescent="0.25">
      <c r="A103" s="9">
        <v>549</v>
      </c>
      <c r="B103" s="48" t="s">
        <v>79</v>
      </c>
      <c r="C103" s="85">
        <v>1</v>
      </c>
      <c r="D103" s="41">
        <f>$D$106</f>
        <v>484</v>
      </c>
      <c r="E103" s="37">
        <f>C103*$E$5</f>
        <v>65308</v>
      </c>
      <c r="G103" s="9">
        <v>549</v>
      </c>
      <c r="H103" s="48" t="s">
        <v>79</v>
      </c>
      <c r="I103" s="85">
        <v>1</v>
      </c>
      <c r="J103" s="41">
        <f>$J$106</f>
        <v>484</v>
      </c>
      <c r="K103" s="37">
        <f>I103*$K$5</f>
        <v>65308</v>
      </c>
      <c r="M103" s="9">
        <v>549</v>
      </c>
      <c r="N103" s="48" t="s">
        <v>79</v>
      </c>
      <c r="O103" s="85">
        <v>1</v>
      </c>
      <c r="P103" s="41">
        <f>$P$106</f>
        <v>507</v>
      </c>
      <c r="Q103" s="37">
        <f>O103*$Q$5</f>
        <v>65308</v>
      </c>
      <c r="S103" s="9">
        <v>549</v>
      </c>
      <c r="T103" s="48" t="s">
        <v>79</v>
      </c>
      <c r="U103" s="85">
        <v>1</v>
      </c>
      <c r="V103" s="41">
        <f>$V$106</f>
        <v>529</v>
      </c>
      <c r="W103" s="37">
        <f>U103*$W$5</f>
        <v>65308</v>
      </c>
      <c r="Y103" s="9">
        <v>549</v>
      </c>
      <c r="Z103" s="48" t="s">
        <v>79</v>
      </c>
      <c r="AA103" s="85">
        <v>1</v>
      </c>
      <c r="AB103" s="41">
        <f>$AB$106</f>
        <v>554</v>
      </c>
      <c r="AC103" s="37">
        <f>AA103*$AC$5</f>
        <v>65308</v>
      </c>
      <c r="AE103" s="9">
        <v>549</v>
      </c>
      <c r="AF103" s="48" t="s">
        <v>79</v>
      </c>
      <c r="AG103" s="85">
        <v>1</v>
      </c>
      <c r="AH103" s="41">
        <f>$AH$106</f>
        <v>574</v>
      </c>
      <c r="AI103" s="37">
        <f>AG103*$AI$5</f>
        <v>65308</v>
      </c>
    </row>
    <row r="104" spans="1:35" ht="20.100000000000001" customHeight="1" x14ac:dyDescent="0.25">
      <c r="A104" s="9">
        <v>600</v>
      </c>
      <c r="B104" s="86" t="s">
        <v>80</v>
      </c>
      <c r="C104" s="85">
        <v>1.5</v>
      </c>
      <c r="D104" s="41">
        <f>$D$106</f>
        <v>484</v>
      </c>
      <c r="E104" s="37">
        <f>C104*$E$5</f>
        <v>97962</v>
      </c>
      <c r="G104" s="9">
        <v>600</v>
      </c>
      <c r="H104" s="86" t="s">
        <v>80</v>
      </c>
      <c r="I104" s="85">
        <v>1.5</v>
      </c>
      <c r="J104" s="41">
        <f>$J$106</f>
        <v>484</v>
      </c>
      <c r="K104" s="37">
        <f>I104*$K$5</f>
        <v>97962</v>
      </c>
      <c r="M104" s="9">
        <v>600</v>
      </c>
      <c r="N104" s="86" t="s">
        <v>80</v>
      </c>
      <c r="O104" s="85">
        <v>1.5</v>
      </c>
      <c r="P104" s="41">
        <f>$P$106</f>
        <v>507</v>
      </c>
      <c r="Q104" s="37">
        <f>O104*$Q$5</f>
        <v>97962</v>
      </c>
      <c r="S104" s="9">
        <v>600</v>
      </c>
      <c r="T104" s="86" t="s">
        <v>80</v>
      </c>
      <c r="U104" s="85">
        <v>1.5</v>
      </c>
      <c r="V104" s="41">
        <f>$V$106</f>
        <v>529</v>
      </c>
      <c r="W104" s="37">
        <f>U104*$W$5</f>
        <v>97962</v>
      </c>
      <c r="Y104" s="9">
        <v>600</v>
      </c>
      <c r="Z104" s="86" t="s">
        <v>80</v>
      </c>
      <c r="AA104" s="85">
        <v>1.5</v>
      </c>
      <c r="AB104" s="41">
        <f>$AB$106</f>
        <v>554</v>
      </c>
      <c r="AC104" s="37">
        <f>AA104*$AC$5</f>
        <v>97962</v>
      </c>
      <c r="AE104" s="9">
        <v>600</v>
      </c>
      <c r="AF104" s="86" t="s">
        <v>80</v>
      </c>
      <c r="AG104" s="85">
        <v>1.5</v>
      </c>
      <c r="AH104" s="41">
        <f>$AH$106</f>
        <v>574</v>
      </c>
      <c r="AI104" s="37">
        <f>AG104*$AI$5</f>
        <v>97962</v>
      </c>
    </row>
    <row r="105" spans="1:35" ht="20.100000000000001" customHeight="1" x14ac:dyDescent="0.25">
      <c r="B105" s="86" t="s">
        <v>81</v>
      </c>
      <c r="C105" s="85">
        <v>2</v>
      </c>
      <c r="D105" s="41">
        <f>$D$106</f>
        <v>484</v>
      </c>
      <c r="E105" s="37">
        <f>C105*$E$5</f>
        <v>130616</v>
      </c>
      <c r="H105" s="86" t="s">
        <v>81</v>
      </c>
      <c r="I105" s="85">
        <v>2</v>
      </c>
      <c r="J105" s="41">
        <f>$J$106</f>
        <v>484</v>
      </c>
      <c r="K105" s="37">
        <f>I105*$K$5</f>
        <v>130616</v>
      </c>
      <c r="N105" s="86" t="s">
        <v>81</v>
      </c>
      <c r="O105" s="85">
        <v>2</v>
      </c>
      <c r="P105" s="41">
        <f>$P$106</f>
        <v>507</v>
      </c>
      <c r="Q105" s="37">
        <f>O105*$Q$5</f>
        <v>130616</v>
      </c>
      <c r="T105" s="86" t="s">
        <v>81</v>
      </c>
      <c r="U105" s="85">
        <v>2</v>
      </c>
      <c r="V105" s="41">
        <f>$V$106</f>
        <v>529</v>
      </c>
      <c r="W105" s="37">
        <f>U105*$W$5</f>
        <v>130616</v>
      </c>
      <c r="Z105" s="86" t="s">
        <v>81</v>
      </c>
      <c r="AA105" s="85">
        <v>2</v>
      </c>
      <c r="AB105" s="41">
        <f>$AB$106</f>
        <v>554</v>
      </c>
      <c r="AC105" s="37">
        <f>AA105*$AC$5</f>
        <v>130616</v>
      </c>
      <c r="AF105" s="86" t="s">
        <v>81</v>
      </c>
      <c r="AG105" s="85">
        <v>2</v>
      </c>
      <c r="AH105" s="41">
        <f>$AH$106</f>
        <v>574</v>
      </c>
      <c r="AI105" s="37">
        <f>AG105*$AI$5</f>
        <v>130616</v>
      </c>
    </row>
    <row r="106" spans="1:35" ht="20.100000000000001" customHeight="1" x14ac:dyDescent="0.25">
      <c r="B106" s="51" t="s">
        <v>78</v>
      </c>
      <c r="C106" s="40">
        <v>7</v>
      </c>
      <c r="D106" s="41">
        <f>ROUND(('Start Here - Data Entry '!$F32*0.5)+('Start Here - Data Entry '!$F33)+('Start Here - Data Entry '!$F34),0)</f>
        <v>484</v>
      </c>
      <c r="E106" s="80">
        <f>IF('Start Here - Data Entry '!$E$5&gt;2,0,D106*C106)</f>
        <v>3388</v>
      </c>
      <c r="H106" s="51" t="s">
        <v>78</v>
      </c>
      <c r="I106" s="40">
        <v>7</v>
      </c>
      <c r="J106" s="41">
        <f>ROUND(('Start Here - Data Entry '!$G32*0.5)+('Start Here - Data Entry '!$G33)+('Start Here - Data Entry '!$G34),0)</f>
        <v>484</v>
      </c>
      <c r="K106" s="80">
        <f>IF('Start Here - Data Entry '!$E$5&gt;2,0,J106*I106)</f>
        <v>3388</v>
      </c>
      <c r="N106" s="51" t="s">
        <v>78</v>
      </c>
      <c r="O106" s="40">
        <v>7</v>
      </c>
      <c r="P106" s="41">
        <f>ROUND(('Start Here - Data Entry '!$H32*0.5)+('Start Here - Data Entry '!$H33)+('Start Here - Data Entry '!$H34),0)</f>
        <v>507</v>
      </c>
      <c r="Q106" s="80">
        <f>IF('Start Here - Data Entry '!$E$5&gt;2,0,P106*O106)</f>
        <v>3549</v>
      </c>
      <c r="T106" s="51" t="s">
        <v>78</v>
      </c>
      <c r="U106" s="40">
        <v>7</v>
      </c>
      <c r="V106" s="41">
        <f>ROUND(('Start Here - Data Entry '!$I32*0.5)+('Start Here - Data Entry '!$I33)+('Start Here - Data Entry '!$I34),0)</f>
        <v>529</v>
      </c>
      <c r="W106" s="80">
        <f>IF('Start Here - Data Entry '!$E$5&gt;2,0,V106*U106)</f>
        <v>3703</v>
      </c>
      <c r="Z106" s="51" t="s">
        <v>78</v>
      </c>
      <c r="AA106" s="40">
        <v>7</v>
      </c>
      <c r="AB106" s="41">
        <f>ROUND(('Start Here - Data Entry '!$J32*0.5)+('Start Here - Data Entry '!$J33)+('Start Here - Data Entry '!$J34),0)</f>
        <v>554</v>
      </c>
      <c r="AC106" s="80">
        <f>IF('Start Here - Data Entry '!$E$5&gt;2,0,AB106*AA106)</f>
        <v>3878</v>
      </c>
      <c r="AF106" s="51" t="s">
        <v>78</v>
      </c>
      <c r="AG106" s="40">
        <v>7</v>
      </c>
      <c r="AH106" s="41">
        <f>ROUND(('Start Here - Data Entry '!$K32*0.5)+('Start Here - Data Entry '!$K33)+('Start Here - Data Entry '!$K34),0)</f>
        <v>574</v>
      </c>
      <c r="AI106" s="80">
        <f>IF('Start Here - Data Entry '!$E$5&gt;2,0,AH106*AG106)</f>
        <v>4018</v>
      </c>
    </row>
    <row r="107" spans="1:35" ht="20.100000000000001" customHeight="1" x14ac:dyDescent="0.25">
      <c r="B107" s="39" t="s">
        <v>8</v>
      </c>
      <c r="C107" s="40">
        <v>10</v>
      </c>
      <c r="D107" s="41">
        <f>'Start Here - Data Entry '!$F36-'Start Here - Data Entry '!$F31</f>
        <v>521</v>
      </c>
      <c r="E107" s="80">
        <f>D107*C107</f>
        <v>5210</v>
      </c>
      <c r="H107" s="39" t="s">
        <v>8</v>
      </c>
      <c r="I107" s="40">
        <v>10</v>
      </c>
      <c r="J107" s="41">
        <f>'Start Here - Data Entry '!$G36-'Start Here - Data Entry '!$G31</f>
        <v>521</v>
      </c>
      <c r="K107" s="80">
        <f>J107*I107</f>
        <v>5210</v>
      </c>
      <c r="N107" s="39" t="s">
        <v>8</v>
      </c>
      <c r="O107" s="40">
        <v>10</v>
      </c>
      <c r="P107" s="41">
        <f>'Start Here - Data Entry '!$H36-'Start Here - Data Entry '!$H31</f>
        <v>549</v>
      </c>
      <c r="Q107" s="80">
        <f>P107*O107</f>
        <v>5490</v>
      </c>
      <c r="T107" s="39" t="s">
        <v>8</v>
      </c>
      <c r="U107" s="40">
        <v>10</v>
      </c>
      <c r="V107" s="41">
        <f>'Start Here - Data Entry '!$I36-'Start Here - Data Entry '!$I31</f>
        <v>574</v>
      </c>
      <c r="W107" s="80">
        <f>V107*U107</f>
        <v>5740</v>
      </c>
      <c r="Z107" s="39" t="s">
        <v>8</v>
      </c>
      <c r="AA107" s="40">
        <v>10</v>
      </c>
      <c r="AB107" s="41">
        <f>'Start Here - Data Entry '!$J36-'Start Here - Data Entry '!$J31</f>
        <v>604</v>
      </c>
      <c r="AC107" s="80">
        <f>AB107*AA107</f>
        <v>6040</v>
      </c>
      <c r="AF107" s="39" t="s">
        <v>8</v>
      </c>
      <c r="AG107" s="40">
        <v>10</v>
      </c>
      <c r="AH107" s="41">
        <f>'Start Here - Data Entry '!$K36-'Start Here - Data Entry '!$K31</f>
        <v>624</v>
      </c>
      <c r="AI107" s="80">
        <f>AH107*AG107</f>
        <v>6240</v>
      </c>
    </row>
    <row r="108" spans="1:35" ht="20.100000000000001" customHeight="1" thickBot="1" x14ac:dyDescent="0.3">
      <c r="B108" s="87" t="s">
        <v>9</v>
      </c>
      <c r="C108" s="88">
        <v>6</v>
      </c>
      <c r="D108" s="89">
        <f>'Start Here - Data Entry '!$F36</f>
        <v>601</v>
      </c>
      <c r="E108" s="90">
        <f>D108*C108</f>
        <v>3606</v>
      </c>
      <c r="F108" s="14"/>
      <c r="H108" s="87" t="s">
        <v>9</v>
      </c>
      <c r="I108" s="88">
        <v>6</v>
      </c>
      <c r="J108" s="89">
        <f>'Start Here - Data Entry '!$G36</f>
        <v>601</v>
      </c>
      <c r="K108" s="90">
        <f>J108*I108</f>
        <v>3606</v>
      </c>
      <c r="L108" s="14"/>
      <c r="N108" s="87" t="s">
        <v>9</v>
      </c>
      <c r="O108" s="88">
        <v>6</v>
      </c>
      <c r="P108" s="89">
        <f>'Start Here - Data Entry '!$H36</f>
        <v>649</v>
      </c>
      <c r="Q108" s="90">
        <f>P108*O108</f>
        <v>3894</v>
      </c>
      <c r="R108" s="14"/>
      <c r="T108" s="87" t="s">
        <v>9</v>
      </c>
      <c r="U108" s="88">
        <v>6</v>
      </c>
      <c r="V108" s="89">
        <f>'Start Here - Data Entry '!$I36</f>
        <v>674</v>
      </c>
      <c r="W108" s="90">
        <f>V108*U108</f>
        <v>4044</v>
      </c>
      <c r="X108" s="14"/>
      <c r="Z108" s="87" t="s">
        <v>9</v>
      </c>
      <c r="AA108" s="88">
        <v>6</v>
      </c>
      <c r="AB108" s="89">
        <f>'Start Here - Data Entry '!$J36</f>
        <v>704</v>
      </c>
      <c r="AC108" s="90">
        <f>AB108*AA108</f>
        <v>4224</v>
      </c>
      <c r="AD108" s="14"/>
      <c r="AF108" s="87" t="s">
        <v>9</v>
      </c>
      <c r="AG108" s="88">
        <v>6</v>
      </c>
      <c r="AH108" s="89">
        <f>'Start Here - Data Entry '!$K36</f>
        <v>724</v>
      </c>
      <c r="AI108" s="90">
        <f>AH108*AG108</f>
        <v>4344</v>
      </c>
    </row>
    <row r="109" spans="1:35" ht="20.100000000000001" customHeight="1" thickBot="1" x14ac:dyDescent="0.3">
      <c r="B109" s="91"/>
      <c r="C109" s="40"/>
      <c r="D109" s="41"/>
      <c r="E109" s="41"/>
      <c r="F109" s="14"/>
      <c r="H109" s="91"/>
      <c r="I109" s="40"/>
      <c r="J109" s="41"/>
      <c r="K109" s="41"/>
      <c r="L109" s="14"/>
      <c r="N109" s="91"/>
      <c r="O109" s="40"/>
      <c r="P109" s="41"/>
      <c r="Q109" s="41"/>
      <c r="R109" s="14"/>
      <c r="T109" s="91"/>
      <c r="U109" s="40"/>
      <c r="V109" s="41"/>
      <c r="W109" s="41"/>
      <c r="X109" s="14"/>
      <c r="Z109" s="91"/>
      <c r="AA109" s="40"/>
      <c r="AB109" s="41"/>
      <c r="AC109" s="41"/>
      <c r="AD109" s="14"/>
      <c r="AF109" s="91"/>
      <c r="AG109" s="40"/>
      <c r="AH109" s="41"/>
      <c r="AI109" s="41"/>
    </row>
    <row r="110" spans="1:35" ht="20.100000000000001" customHeight="1" thickBot="1" x14ac:dyDescent="0.3">
      <c r="B110" s="92" t="s">
        <v>131</v>
      </c>
      <c r="C110" s="13"/>
      <c r="D110" s="13"/>
      <c r="E110" s="13"/>
      <c r="F110" s="14"/>
      <c r="H110" s="92" t="s">
        <v>131</v>
      </c>
      <c r="I110" s="13"/>
      <c r="J110" s="13"/>
      <c r="K110" s="13"/>
      <c r="L110" s="14"/>
      <c r="N110" s="92" t="s">
        <v>131</v>
      </c>
      <c r="O110" s="13"/>
      <c r="P110" s="13"/>
      <c r="Q110" s="13"/>
      <c r="R110" s="14"/>
      <c r="T110" s="92" t="s">
        <v>131</v>
      </c>
      <c r="U110" s="13"/>
      <c r="V110" s="13"/>
      <c r="W110" s="13"/>
      <c r="X110" s="14"/>
      <c r="Z110" s="92" t="s">
        <v>131</v>
      </c>
      <c r="AA110" s="13"/>
      <c r="AB110" s="13"/>
      <c r="AC110" s="13"/>
      <c r="AD110" s="14"/>
      <c r="AF110" s="92" t="s">
        <v>131</v>
      </c>
      <c r="AG110" s="13"/>
      <c r="AH110" s="13"/>
      <c r="AI110" s="13"/>
    </row>
    <row r="111" spans="1:35" ht="20.100000000000001" customHeight="1" thickBot="1" x14ac:dyDescent="0.3">
      <c r="B111" s="77" t="s">
        <v>20</v>
      </c>
      <c r="C111" s="78" t="s">
        <v>2</v>
      </c>
      <c r="D111" s="78" t="s">
        <v>3</v>
      </c>
      <c r="E111" s="79" t="s">
        <v>1</v>
      </c>
      <c r="F111" s="93"/>
      <c r="H111" s="77" t="s">
        <v>20</v>
      </c>
      <c r="I111" s="78" t="s">
        <v>2</v>
      </c>
      <c r="J111" s="78" t="s">
        <v>3</v>
      </c>
      <c r="K111" s="79" t="s">
        <v>1</v>
      </c>
      <c r="L111" s="93"/>
      <c r="N111" s="77" t="s">
        <v>20</v>
      </c>
      <c r="O111" s="78" t="s">
        <v>2</v>
      </c>
      <c r="P111" s="78" t="s">
        <v>3</v>
      </c>
      <c r="Q111" s="79" t="s">
        <v>1</v>
      </c>
      <c r="R111" s="93"/>
      <c r="T111" s="77" t="s">
        <v>20</v>
      </c>
      <c r="U111" s="78" t="s">
        <v>2</v>
      </c>
      <c r="V111" s="78" t="s">
        <v>3</v>
      </c>
      <c r="W111" s="79" t="s">
        <v>1</v>
      </c>
      <c r="X111" s="93"/>
      <c r="Z111" s="77" t="s">
        <v>20</v>
      </c>
      <c r="AA111" s="78" t="s">
        <v>2</v>
      </c>
      <c r="AB111" s="78" t="s">
        <v>3</v>
      </c>
      <c r="AC111" s="79" t="s">
        <v>1</v>
      </c>
      <c r="AD111" s="93"/>
      <c r="AF111" s="77" t="s">
        <v>20</v>
      </c>
      <c r="AG111" s="78" t="s">
        <v>2</v>
      </c>
      <c r="AH111" s="78" t="s">
        <v>3</v>
      </c>
      <c r="AI111" s="79" t="s">
        <v>1</v>
      </c>
    </row>
    <row r="112" spans="1:35" ht="20.100000000000001" customHeight="1" x14ac:dyDescent="0.25">
      <c r="A112" s="14"/>
      <c r="B112" s="29" t="s">
        <v>10</v>
      </c>
      <c r="C112" s="94" t="str">
        <f>C24</f>
        <v>NA</v>
      </c>
      <c r="D112" s="31" t="e">
        <f>D24</f>
        <v>#VALUE!</v>
      </c>
      <c r="E112" s="95">
        <f>IF(D113&gt;0,C113,IF(D114&gt;0,C114,IF(D115&gt;0,C115,IF(D116&gt;0,C116,IF(D117&gt;0,C117,C118)))))</f>
        <v>450</v>
      </c>
      <c r="F112" s="96"/>
      <c r="G112" s="14"/>
      <c r="H112" s="29" t="s">
        <v>10</v>
      </c>
      <c r="I112" s="94">
        <f>I24</f>
        <v>0.95</v>
      </c>
      <c r="J112" s="31">
        <f>J24</f>
        <v>495</v>
      </c>
      <c r="K112" s="95">
        <f>IF(J113&gt;0,I113,IF(J114&gt;0,I114,IF(J115&gt;0,I115,IF(J116&gt;0,I116,IF(J117&gt;0,I117,I118)))))</f>
        <v>450</v>
      </c>
      <c r="L112" s="96"/>
      <c r="M112" s="14"/>
      <c r="N112" s="29" t="s">
        <v>10</v>
      </c>
      <c r="O112" s="94">
        <f>O24</f>
        <v>0.92</v>
      </c>
      <c r="P112" s="31">
        <f>P24</f>
        <v>505</v>
      </c>
      <c r="Q112" s="95">
        <f>IF(P113&gt;0,O113,IF(P114&gt;0,O114,IF(P115&gt;0,O115,IF(P116&gt;0,O116,IF(P117&gt;0,O117,O118)))))</f>
        <v>450</v>
      </c>
      <c r="R112" s="96"/>
      <c r="S112" s="14"/>
      <c r="T112" s="29" t="s">
        <v>10</v>
      </c>
      <c r="U112" s="94">
        <f>U24</f>
        <v>0.9</v>
      </c>
      <c r="V112" s="31">
        <f>V24</f>
        <v>517</v>
      </c>
      <c r="W112" s="95">
        <f>IF(V113&gt;0,U113,IF(V114&gt;0,U114,IF(V115&gt;0,U115,IF(V116&gt;0,U116,IF(V117&gt;0,U117,U118)))))</f>
        <v>450</v>
      </c>
      <c r="X112" s="96"/>
      <c r="Y112" s="14"/>
      <c r="Z112" s="29" t="s">
        <v>10</v>
      </c>
      <c r="AA112" s="94">
        <f>AA24</f>
        <v>0.85</v>
      </c>
      <c r="AB112" s="31">
        <f>AB24</f>
        <v>513</v>
      </c>
      <c r="AC112" s="95">
        <f>IF(AB113&gt;0,AA113,IF(AB114&gt;0,AA114,IF(AB115&gt;0,AA115,IF(AB116&gt;0,AA116,IF(AB117&gt;0,AA117,AA118)))))</f>
        <v>400</v>
      </c>
      <c r="AD112" s="96"/>
      <c r="AE112" s="14"/>
      <c r="AF112" s="29" t="s">
        <v>10</v>
      </c>
      <c r="AG112" s="94">
        <f>AG24</f>
        <v>0.85</v>
      </c>
      <c r="AH112" s="31">
        <f>AH24</f>
        <v>530</v>
      </c>
      <c r="AI112" s="95">
        <f>IF(AH113&gt;0,AG113,IF(AH114&gt;0,AG114,IF(AH115&gt;0,AG115,IF(AH116&gt;0,AG116,IF(AH117&gt;0,AG117,AG118)))))</f>
        <v>400</v>
      </c>
    </row>
    <row r="113" spans="1:35" ht="20.100000000000001" customHeight="1" x14ac:dyDescent="0.25">
      <c r="A113" s="14"/>
      <c r="B113" s="48" t="s">
        <v>86</v>
      </c>
      <c r="C113" s="40">
        <v>400</v>
      </c>
      <c r="D113" s="41">
        <f t="shared" ref="D113:D118" si="6">ROUNDDOWN(IF($C$112&gt;=C128,IF($C$112&lt;=D128,($C$112*E121),0),0),0)</f>
        <v>0</v>
      </c>
      <c r="E113" s="80">
        <f t="shared" ref="E113:E118" si="7">C113*D113</f>
        <v>0</v>
      </c>
      <c r="F113" s="98"/>
      <c r="G113" s="14"/>
      <c r="H113" s="48" t="s">
        <v>86</v>
      </c>
      <c r="I113" s="40">
        <v>400</v>
      </c>
      <c r="J113" s="41">
        <f>ROUNDDOWN(IF($I$112&gt;=I128,IF($I$112&lt;=J128,($I$112*K121),0),0),0)</f>
        <v>0</v>
      </c>
      <c r="K113" s="80">
        <f t="shared" ref="K113:K118" si="8">I113*J113</f>
        <v>0</v>
      </c>
      <c r="L113" s="98"/>
      <c r="M113" s="14"/>
      <c r="N113" s="48" t="s">
        <v>86</v>
      </c>
      <c r="O113" s="40">
        <v>400</v>
      </c>
      <c r="P113" s="41">
        <f>ROUNDDOWN(IF($O$112&gt;=O128,IF($O$112&lt;=P128,($O$112*Q121),0),0),0)</f>
        <v>0</v>
      </c>
      <c r="Q113" s="80">
        <f t="shared" ref="Q113:Q118" si="9">O113*P113</f>
        <v>0</v>
      </c>
      <c r="R113" s="98"/>
      <c r="S113" s="14"/>
      <c r="T113" s="48" t="s">
        <v>86</v>
      </c>
      <c r="U113" s="40">
        <v>400</v>
      </c>
      <c r="V113" s="41">
        <f>ROUNDDOWN(IF($U$112&gt;=U128,IF($U$112&lt;=V128,($U$112*W121),0),0),0)</f>
        <v>0</v>
      </c>
      <c r="W113" s="80">
        <f t="shared" ref="W113:W118" si="10">U113*V113</f>
        <v>0</v>
      </c>
      <c r="X113" s="98"/>
      <c r="Y113" s="14"/>
      <c r="Z113" s="48" t="s">
        <v>86</v>
      </c>
      <c r="AA113" s="40">
        <v>400</v>
      </c>
      <c r="AB113" s="41">
        <f>ROUNDDOWN(IF($AA$112&gt;=AA128,IF($AA$112&lt;=AB128,($AA$112*AC121),0),0),0)</f>
        <v>394</v>
      </c>
      <c r="AC113" s="80">
        <f t="shared" ref="AC113:AC118" si="11">AA113*AB113</f>
        <v>157600</v>
      </c>
      <c r="AD113" s="98"/>
      <c r="AE113" s="14"/>
      <c r="AF113" s="48" t="s">
        <v>86</v>
      </c>
      <c r="AG113" s="40">
        <v>400</v>
      </c>
      <c r="AH113" s="41">
        <f>ROUNDDOWN(IF($AG$112&gt;=AG128,IF($AG$112&lt;=AH128,($AG$112*AI121),0),0),0)</f>
        <v>402</v>
      </c>
      <c r="AI113" s="80">
        <f t="shared" ref="AI113:AI118" si="12">AG113*AH113</f>
        <v>160800</v>
      </c>
    </row>
    <row r="114" spans="1:35" ht="20.100000000000001" customHeight="1" x14ac:dyDescent="0.25">
      <c r="A114" s="14"/>
      <c r="B114" s="48" t="s">
        <v>87</v>
      </c>
      <c r="C114" s="40">
        <v>450</v>
      </c>
      <c r="D114" s="41">
        <f t="shared" si="6"/>
        <v>0</v>
      </c>
      <c r="E114" s="80">
        <f t="shared" si="7"/>
        <v>0</v>
      </c>
      <c r="F114" s="98"/>
      <c r="G114" s="14"/>
      <c r="H114" s="48" t="s">
        <v>87</v>
      </c>
      <c r="I114" s="40">
        <v>450</v>
      </c>
      <c r="J114" s="41">
        <f t="shared" ref="J114:J118" si="13">ROUNDDOWN(IF($I$112&gt;=I129,IF($I$112&lt;=J129,($I$112*K122),0),0),0)</f>
        <v>388</v>
      </c>
      <c r="K114" s="80">
        <f t="shared" si="8"/>
        <v>174600</v>
      </c>
      <c r="L114" s="98"/>
      <c r="M114" s="14"/>
      <c r="N114" s="48" t="s">
        <v>87</v>
      </c>
      <c r="O114" s="40">
        <v>450</v>
      </c>
      <c r="P114" s="41">
        <f t="shared" ref="P114:P118" si="14">ROUNDDOWN(IF($O$112&gt;=O129,IF($O$112&lt;=P129,($O$112*Q122),0),0),0)</f>
        <v>394</v>
      </c>
      <c r="Q114" s="80">
        <f t="shared" si="9"/>
        <v>177300</v>
      </c>
      <c r="R114" s="98"/>
      <c r="S114" s="14"/>
      <c r="T114" s="48" t="s">
        <v>87</v>
      </c>
      <c r="U114" s="40">
        <v>450</v>
      </c>
      <c r="V114" s="41">
        <f t="shared" ref="V114:V118" si="15">ROUNDDOWN(IF($U$112&gt;=U129,IF($U$112&lt;=V129,($U$112*W122),0),0),0)</f>
        <v>399</v>
      </c>
      <c r="W114" s="80">
        <f t="shared" si="10"/>
        <v>179550</v>
      </c>
      <c r="X114" s="98"/>
      <c r="Y114" s="14"/>
      <c r="Z114" s="48" t="s">
        <v>87</v>
      </c>
      <c r="AA114" s="40">
        <v>450</v>
      </c>
      <c r="AB114" s="41">
        <f t="shared" ref="AB114:AB118" si="16">ROUNDDOWN(IF($AA$112&gt;=AA129,IF($AA$112&lt;=AB129,($AA$112*AC122),0),0),0)</f>
        <v>0</v>
      </c>
      <c r="AC114" s="80">
        <f t="shared" si="11"/>
        <v>0</v>
      </c>
      <c r="AD114" s="98"/>
      <c r="AE114" s="14"/>
      <c r="AF114" s="48" t="s">
        <v>87</v>
      </c>
      <c r="AG114" s="40">
        <v>450</v>
      </c>
      <c r="AH114" s="41">
        <f t="shared" ref="AH114:AH118" si="17">ROUNDDOWN(IF($AG$112&gt;=AG129,IF($AG$112&lt;=AH129,($AG$112*AI122),0),0),0)</f>
        <v>0</v>
      </c>
      <c r="AI114" s="80">
        <f t="shared" si="12"/>
        <v>0</v>
      </c>
    </row>
    <row r="115" spans="1:35" ht="20.100000000000001" customHeight="1" x14ac:dyDescent="0.25">
      <c r="A115" s="14"/>
      <c r="B115" s="99" t="s">
        <v>88</v>
      </c>
      <c r="C115" s="40">
        <v>400</v>
      </c>
      <c r="D115" s="41">
        <f t="shared" si="6"/>
        <v>0</v>
      </c>
      <c r="E115" s="80">
        <f t="shared" si="7"/>
        <v>0</v>
      </c>
      <c r="F115" s="98"/>
      <c r="G115" s="14"/>
      <c r="H115" s="99" t="s">
        <v>88</v>
      </c>
      <c r="I115" s="40">
        <v>400</v>
      </c>
      <c r="J115" s="41">
        <f t="shared" si="13"/>
        <v>0</v>
      </c>
      <c r="K115" s="80">
        <f t="shared" si="8"/>
        <v>0</v>
      </c>
      <c r="L115" s="98"/>
      <c r="M115" s="14"/>
      <c r="N115" s="99" t="s">
        <v>88</v>
      </c>
      <c r="O115" s="40">
        <v>400</v>
      </c>
      <c r="P115" s="41">
        <f t="shared" si="14"/>
        <v>0</v>
      </c>
      <c r="Q115" s="80">
        <f t="shared" si="9"/>
        <v>0</v>
      </c>
      <c r="R115" s="98"/>
      <c r="S115" s="14"/>
      <c r="T115" s="99" t="s">
        <v>88</v>
      </c>
      <c r="U115" s="40">
        <v>400</v>
      </c>
      <c r="V115" s="41">
        <f t="shared" si="15"/>
        <v>0</v>
      </c>
      <c r="W115" s="80">
        <f t="shared" si="10"/>
        <v>0</v>
      </c>
      <c r="X115" s="98"/>
      <c r="Y115" s="14"/>
      <c r="Z115" s="99" t="s">
        <v>88</v>
      </c>
      <c r="AA115" s="40">
        <v>400</v>
      </c>
      <c r="AB115" s="41">
        <f t="shared" si="16"/>
        <v>0</v>
      </c>
      <c r="AC115" s="80">
        <f t="shared" si="11"/>
        <v>0</v>
      </c>
      <c r="AD115" s="98"/>
      <c r="AE115" s="14"/>
      <c r="AF115" s="99" t="s">
        <v>88</v>
      </c>
      <c r="AG115" s="40">
        <v>400</v>
      </c>
      <c r="AH115" s="41">
        <f t="shared" si="17"/>
        <v>0</v>
      </c>
      <c r="AI115" s="80">
        <f t="shared" si="12"/>
        <v>0</v>
      </c>
    </row>
    <row r="116" spans="1:35" ht="20.100000000000001" customHeight="1" x14ac:dyDescent="0.25">
      <c r="A116" s="14"/>
      <c r="B116" s="99" t="s">
        <v>89</v>
      </c>
      <c r="C116" s="40">
        <v>450</v>
      </c>
      <c r="D116" s="41">
        <f t="shared" si="6"/>
        <v>0</v>
      </c>
      <c r="E116" s="80">
        <f t="shared" si="7"/>
        <v>0</v>
      </c>
      <c r="F116" s="98"/>
      <c r="G116" s="14"/>
      <c r="H116" s="99" t="s">
        <v>89</v>
      </c>
      <c r="I116" s="40">
        <v>450</v>
      </c>
      <c r="J116" s="41">
        <f t="shared" si="13"/>
        <v>106</v>
      </c>
      <c r="K116" s="80">
        <f t="shared" si="8"/>
        <v>47700</v>
      </c>
      <c r="L116" s="98"/>
      <c r="M116" s="14"/>
      <c r="N116" s="99" t="s">
        <v>89</v>
      </c>
      <c r="O116" s="40">
        <v>450</v>
      </c>
      <c r="P116" s="41">
        <f t="shared" si="14"/>
        <v>110</v>
      </c>
      <c r="Q116" s="80">
        <f t="shared" si="9"/>
        <v>49500</v>
      </c>
      <c r="R116" s="98"/>
      <c r="S116" s="14"/>
      <c r="T116" s="99" t="s">
        <v>89</v>
      </c>
      <c r="U116" s="40">
        <v>450</v>
      </c>
      <c r="V116" s="41">
        <f t="shared" si="15"/>
        <v>117</v>
      </c>
      <c r="W116" s="80">
        <f t="shared" si="10"/>
        <v>52650</v>
      </c>
      <c r="X116" s="98"/>
      <c r="Y116" s="14"/>
      <c r="Z116" s="99" t="s">
        <v>89</v>
      </c>
      <c r="AA116" s="40">
        <v>450</v>
      </c>
      <c r="AB116" s="41">
        <f t="shared" si="16"/>
        <v>119</v>
      </c>
      <c r="AC116" s="80">
        <f t="shared" si="11"/>
        <v>53550</v>
      </c>
      <c r="AD116" s="98"/>
      <c r="AE116" s="14"/>
      <c r="AF116" s="99" t="s">
        <v>89</v>
      </c>
      <c r="AG116" s="40">
        <v>450</v>
      </c>
      <c r="AH116" s="41">
        <f t="shared" si="17"/>
        <v>127</v>
      </c>
      <c r="AI116" s="80">
        <f t="shared" si="12"/>
        <v>57150</v>
      </c>
    </row>
    <row r="117" spans="1:35" ht="20.100000000000001" customHeight="1" x14ac:dyDescent="0.25">
      <c r="A117" s="14"/>
      <c r="B117" s="99" t="s">
        <v>90</v>
      </c>
      <c r="C117" s="40">
        <v>400</v>
      </c>
      <c r="D117" s="41">
        <f t="shared" si="6"/>
        <v>0</v>
      </c>
      <c r="E117" s="80">
        <f t="shared" si="7"/>
        <v>0</v>
      </c>
      <c r="F117" s="98"/>
      <c r="G117" s="14"/>
      <c r="H117" s="99" t="s">
        <v>90</v>
      </c>
      <c r="I117" s="40">
        <v>400</v>
      </c>
      <c r="J117" s="41">
        <f t="shared" si="13"/>
        <v>0</v>
      </c>
      <c r="K117" s="80">
        <f t="shared" si="8"/>
        <v>0</v>
      </c>
      <c r="L117" s="98"/>
      <c r="M117" s="14"/>
      <c r="N117" s="99" t="s">
        <v>90</v>
      </c>
      <c r="O117" s="40">
        <v>400</v>
      </c>
      <c r="P117" s="41">
        <f t="shared" si="14"/>
        <v>0</v>
      </c>
      <c r="Q117" s="80">
        <f t="shared" si="9"/>
        <v>0</v>
      </c>
      <c r="R117" s="98"/>
      <c r="S117" s="14"/>
      <c r="T117" s="99" t="s">
        <v>90</v>
      </c>
      <c r="U117" s="40">
        <v>400</v>
      </c>
      <c r="V117" s="41">
        <f t="shared" si="15"/>
        <v>0</v>
      </c>
      <c r="W117" s="80">
        <f t="shared" si="10"/>
        <v>0</v>
      </c>
      <c r="X117" s="98"/>
      <c r="Y117" s="14"/>
      <c r="Z117" s="99" t="s">
        <v>90</v>
      </c>
      <c r="AA117" s="40">
        <v>400</v>
      </c>
      <c r="AB117" s="41">
        <f t="shared" si="16"/>
        <v>0</v>
      </c>
      <c r="AC117" s="80">
        <f t="shared" si="11"/>
        <v>0</v>
      </c>
      <c r="AD117" s="98"/>
      <c r="AE117" s="14"/>
      <c r="AF117" s="99" t="s">
        <v>90</v>
      </c>
      <c r="AG117" s="40">
        <v>400</v>
      </c>
      <c r="AH117" s="41">
        <f t="shared" si="17"/>
        <v>0</v>
      </c>
      <c r="AI117" s="80">
        <f t="shared" si="12"/>
        <v>0</v>
      </c>
    </row>
    <row r="118" spans="1:35" ht="20.100000000000001" customHeight="1" x14ac:dyDescent="0.25">
      <c r="A118" s="14"/>
      <c r="B118" s="99" t="s">
        <v>91</v>
      </c>
      <c r="C118" s="40">
        <v>450</v>
      </c>
      <c r="D118" s="41">
        <f t="shared" si="6"/>
        <v>0</v>
      </c>
      <c r="E118" s="80">
        <f t="shared" si="7"/>
        <v>0</v>
      </c>
      <c r="F118" s="98"/>
      <c r="G118" s="14"/>
      <c r="H118" s="99" t="s">
        <v>91</v>
      </c>
      <c r="I118" s="40">
        <v>450</v>
      </c>
      <c r="J118" s="41">
        <f t="shared" si="13"/>
        <v>0</v>
      </c>
      <c r="K118" s="80">
        <f t="shared" si="8"/>
        <v>0</v>
      </c>
      <c r="L118" s="98"/>
      <c r="M118" s="14"/>
      <c r="N118" s="99" t="s">
        <v>91</v>
      </c>
      <c r="O118" s="40">
        <v>450</v>
      </c>
      <c r="P118" s="41">
        <f t="shared" si="14"/>
        <v>0</v>
      </c>
      <c r="Q118" s="80">
        <f t="shared" si="9"/>
        <v>0</v>
      </c>
      <c r="R118" s="98"/>
      <c r="S118" s="14"/>
      <c r="T118" s="99" t="s">
        <v>91</v>
      </c>
      <c r="U118" s="40">
        <v>450</v>
      </c>
      <c r="V118" s="41">
        <f t="shared" si="15"/>
        <v>0</v>
      </c>
      <c r="W118" s="80">
        <f t="shared" si="10"/>
        <v>0</v>
      </c>
      <c r="X118" s="98"/>
      <c r="Y118" s="14"/>
      <c r="Z118" s="99" t="s">
        <v>91</v>
      </c>
      <c r="AA118" s="40">
        <v>450</v>
      </c>
      <c r="AB118" s="41">
        <f t="shared" si="16"/>
        <v>0</v>
      </c>
      <c r="AC118" s="80">
        <f t="shared" si="11"/>
        <v>0</v>
      </c>
      <c r="AD118" s="98"/>
      <c r="AE118" s="14"/>
      <c r="AF118" s="99" t="s">
        <v>91</v>
      </c>
      <c r="AG118" s="40">
        <v>450</v>
      </c>
      <c r="AH118" s="41">
        <f t="shared" si="17"/>
        <v>0</v>
      </c>
      <c r="AI118" s="80">
        <f t="shared" si="12"/>
        <v>0</v>
      </c>
    </row>
    <row r="119" spans="1:35" ht="20.100000000000001" customHeight="1" x14ac:dyDescent="0.25">
      <c r="A119" s="14"/>
      <c r="B119" s="60" t="s">
        <v>132</v>
      </c>
      <c r="C119" s="35"/>
      <c r="D119" s="56"/>
      <c r="E119" s="57"/>
      <c r="F119" s="98"/>
      <c r="G119" s="14"/>
      <c r="H119" s="60" t="s">
        <v>132</v>
      </c>
      <c r="I119" s="35"/>
      <c r="J119" s="56"/>
      <c r="K119" s="57"/>
      <c r="L119" s="98"/>
      <c r="M119" s="14"/>
      <c r="N119" s="60" t="s">
        <v>132</v>
      </c>
      <c r="O119" s="35"/>
      <c r="P119" s="56"/>
      <c r="Q119" s="57"/>
      <c r="R119" s="98"/>
      <c r="S119" s="14"/>
      <c r="T119" s="60" t="s">
        <v>132</v>
      </c>
      <c r="U119" s="35"/>
      <c r="V119" s="56"/>
      <c r="W119" s="57"/>
      <c r="X119" s="98"/>
      <c r="Y119" s="14"/>
      <c r="Z119" s="60" t="s">
        <v>132</v>
      </c>
      <c r="AA119" s="35"/>
      <c r="AB119" s="56"/>
      <c r="AC119" s="57"/>
      <c r="AD119" s="98"/>
      <c r="AE119" s="14"/>
      <c r="AF119" s="60" t="s">
        <v>132</v>
      </c>
      <c r="AG119" s="35"/>
      <c r="AH119" s="56"/>
      <c r="AI119" s="57"/>
    </row>
    <row r="120" spans="1:35" ht="20.100000000000001" customHeight="1" x14ac:dyDescent="0.25">
      <c r="A120" s="14"/>
      <c r="B120" s="100" t="s">
        <v>133</v>
      </c>
      <c r="C120" s="35"/>
      <c r="D120" s="56"/>
      <c r="E120" s="70" t="s">
        <v>92</v>
      </c>
      <c r="F120" s="98"/>
      <c r="G120" s="14"/>
      <c r="H120" s="100" t="s">
        <v>133</v>
      </c>
      <c r="I120" s="35"/>
      <c r="J120" s="56"/>
      <c r="K120" s="70" t="s">
        <v>92</v>
      </c>
      <c r="L120" s="98"/>
      <c r="M120" s="14"/>
      <c r="N120" s="100" t="s">
        <v>133</v>
      </c>
      <c r="O120" s="35"/>
      <c r="P120" s="56"/>
      <c r="Q120" s="70" t="s">
        <v>92</v>
      </c>
      <c r="R120" s="98"/>
      <c r="S120" s="14"/>
      <c r="T120" s="100" t="s">
        <v>133</v>
      </c>
      <c r="U120" s="35"/>
      <c r="V120" s="56"/>
      <c r="W120" s="70" t="s">
        <v>92</v>
      </c>
      <c r="X120" s="98"/>
      <c r="Y120" s="14"/>
      <c r="Z120" s="100" t="s">
        <v>133</v>
      </c>
      <c r="AA120" s="35"/>
      <c r="AB120" s="56"/>
      <c r="AC120" s="70" t="s">
        <v>92</v>
      </c>
      <c r="AD120" s="98"/>
      <c r="AE120" s="14"/>
      <c r="AF120" s="100" t="s">
        <v>133</v>
      </c>
      <c r="AG120" s="35"/>
      <c r="AH120" s="56"/>
      <c r="AI120" s="70" t="s">
        <v>92</v>
      </c>
    </row>
    <row r="121" spans="1:35" ht="20.100000000000001" customHeight="1" x14ac:dyDescent="0.25">
      <c r="A121" s="14"/>
      <c r="B121" s="46" t="s">
        <v>86</v>
      </c>
      <c r="C121" s="35"/>
      <c r="D121" s="56"/>
      <c r="E121" s="101">
        <f>'Start Here - Data Entry '!$F32+'Start Here - Data Entry '!$F33</f>
        <v>409</v>
      </c>
      <c r="F121" s="98"/>
      <c r="G121" s="14"/>
      <c r="H121" s="46" t="s">
        <v>86</v>
      </c>
      <c r="I121" s="35"/>
      <c r="J121" s="56"/>
      <c r="K121" s="101">
        <f>'Start Here - Data Entry '!$G32+'Start Here - Data Entry '!$G33</f>
        <v>409</v>
      </c>
      <c r="L121" s="98"/>
      <c r="M121" s="14"/>
      <c r="N121" s="46" t="s">
        <v>86</v>
      </c>
      <c r="O121" s="35"/>
      <c r="P121" s="56"/>
      <c r="Q121" s="101">
        <f>'Start Here - Data Entry '!$H32+'Start Here - Data Entry '!$H33</f>
        <v>429</v>
      </c>
      <c r="R121" s="98"/>
      <c r="S121" s="14"/>
      <c r="T121" s="46" t="s">
        <v>86</v>
      </c>
      <c r="U121" s="35"/>
      <c r="V121" s="56"/>
      <c r="W121" s="101">
        <f>'Start Here - Data Entry '!$I32+'Start Here - Data Entry '!$I33</f>
        <v>444</v>
      </c>
      <c r="X121" s="98"/>
      <c r="Y121" s="14"/>
      <c r="Z121" s="46" t="s">
        <v>86</v>
      </c>
      <c r="AA121" s="35"/>
      <c r="AB121" s="56"/>
      <c r="AC121" s="101">
        <f>'Start Here - Data Entry '!$J32+'Start Here - Data Entry '!$J33</f>
        <v>464</v>
      </c>
      <c r="AD121" s="98"/>
      <c r="AE121" s="14"/>
      <c r="AF121" s="46" t="s">
        <v>86</v>
      </c>
      <c r="AG121" s="35"/>
      <c r="AH121" s="56"/>
      <c r="AI121" s="101">
        <f>'Start Here - Data Entry '!$K32+'Start Here - Data Entry '!$K33</f>
        <v>474</v>
      </c>
    </row>
    <row r="122" spans="1:35" ht="20.100000000000001" customHeight="1" x14ac:dyDescent="0.25">
      <c r="A122" s="14"/>
      <c r="B122" s="46" t="s">
        <v>87</v>
      </c>
      <c r="C122" s="35"/>
      <c r="D122" s="56"/>
      <c r="E122" s="101">
        <f>'Start Here - Data Entry '!$F32+'Start Here - Data Entry '!$F33</f>
        <v>409</v>
      </c>
      <c r="F122" s="98"/>
      <c r="G122" s="14"/>
      <c r="H122" s="46" t="s">
        <v>87</v>
      </c>
      <c r="I122" s="35"/>
      <c r="J122" s="56"/>
      <c r="K122" s="101">
        <f>'Start Here - Data Entry '!$G32+'Start Here - Data Entry '!$G33</f>
        <v>409</v>
      </c>
      <c r="L122" s="98"/>
      <c r="M122" s="14"/>
      <c r="N122" s="46" t="s">
        <v>87</v>
      </c>
      <c r="O122" s="35"/>
      <c r="P122" s="56"/>
      <c r="Q122" s="101">
        <f>'Start Here - Data Entry '!$H32+'Start Here - Data Entry '!$H33</f>
        <v>429</v>
      </c>
      <c r="R122" s="98"/>
      <c r="S122" s="14"/>
      <c r="T122" s="46" t="s">
        <v>87</v>
      </c>
      <c r="U122" s="35"/>
      <c r="V122" s="56"/>
      <c r="W122" s="101">
        <f>'Start Here - Data Entry '!$I32+'Start Here - Data Entry '!$I33</f>
        <v>444</v>
      </c>
      <c r="X122" s="98"/>
      <c r="Y122" s="14"/>
      <c r="Z122" s="46" t="s">
        <v>87</v>
      </c>
      <c r="AA122" s="35"/>
      <c r="AB122" s="56"/>
      <c r="AC122" s="101">
        <f>'Start Here - Data Entry '!$J32+'Start Here - Data Entry '!$J33</f>
        <v>464</v>
      </c>
      <c r="AD122" s="98"/>
      <c r="AE122" s="14"/>
      <c r="AF122" s="46" t="s">
        <v>87</v>
      </c>
      <c r="AG122" s="35"/>
      <c r="AH122" s="56"/>
      <c r="AI122" s="101">
        <f>'Start Here - Data Entry '!$K32+'Start Here - Data Entry '!$K33</f>
        <v>474</v>
      </c>
    </row>
    <row r="123" spans="1:35" ht="20.100000000000001" customHeight="1" x14ac:dyDescent="0.25">
      <c r="A123" s="14"/>
      <c r="B123" s="102" t="s">
        <v>88</v>
      </c>
      <c r="C123" s="35"/>
      <c r="D123" s="56"/>
      <c r="E123" s="101">
        <f>'Start Here - Data Entry '!$F34</f>
        <v>112</v>
      </c>
      <c r="F123" s="98"/>
      <c r="G123" s="14"/>
      <c r="H123" s="102" t="s">
        <v>88</v>
      </c>
      <c r="I123" s="35"/>
      <c r="J123" s="56"/>
      <c r="K123" s="101">
        <f>'Start Here - Data Entry '!$G34</f>
        <v>112</v>
      </c>
      <c r="L123" s="98"/>
      <c r="M123" s="14"/>
      <c r="N123" s="102" t="s">
        <v>88</v>
      </c>
      <c r="O123" s="35"/>
      <c r="P123" s="56"/>
      <c r="Q123" s="101">
        <f>'Start Here - Data Entry '!$H34</f>
        <v>120</v>
      </c>
      <c r="R123" s="98"/>
      <c r="S123" s="14"/>
      <c r="T123" s="102" t="s">
        <v>88</v>
      </c>
      <c r="U123" s="35"/>
      <c r="V123" s="56"/>
      <c r="W123" s="101">
        <f>'Start Here - Data Entry '!$I34</f>
        <v>130</v>
      </c>
      <c r="X123" s="98"/>
      <c r="Y123" s="14"/>
      <c r="Z123" s="102" t="s">
        <v>88</v>
      </c>
      <c r="AA123" s="35"/>
      <c r="AB123" s="56"/>
      <c r="AC123" s="101">
        <f>'Start Here - Data Entry '!$J34</f>
        <v>140</v>
      </c>
      <c r="AD123" s="98"/>
      <c r="AE123" s="14"/>
      <c r="AF123" s="102" t="s">
        <v>88</v>
      </c>
      <c r="AG123" s="35"/>
      <c r="AH123" s="56"/>
      <c r="AI123" s="101">
        <f>'Start Here - Data Entry '!$K34</f>
        <v>150</v>
      </c>
    </row>
    <row r="124" spans="1:35" ht="20.100000000000001" customHeight="1" x14ac:dyDescent="0.25">
      <c r="A124" s="14"/>
      <c r="B124" s="102" t="s">
        <v>89</v>
      </c>
      <c r="C124" s="35"/>
      <c r="D124" s="56"/>
      <c r="E124" s="101">
        <f>'Start Here - Data Entry '!$F34</f>
        <v>112</v>
      </c>
      <c r="F124" s="98"/>
      <c r="G124" s="14"/>
      <c r="H124" s="102" t="s">
        <v>89</v>
      </c>
      <c r="I124" s="35"/>
      <c r="J124" s="56"/>
      <c r="K124" s="101">
        <f>'Start Here - Data Entry '!$G34</f>
        <v>112</v>
      </c>
      <c r="L124" s="98"/>
      <c r="M124" s="14"/>
      <c r="N124" s="102" t="s">
        <v>89</v>
      </c>
      <c r="O124" s="35"/>
      <c r="P124" s="56"/>
      <c r="Q124" s="101">
        <f>'Start Here - Data Entry '!$H34</f>
        <v>120</v>
      </c>
      <c r="R124" s="98"/>
      <c r="S124" s="14"/>
      <c r="T124" s="102" t="s">
        <v>89</v>
      </c>
      <c r="U124" s="35"/>
      <c r="V124" s="56"/>
      <c r="W124" s="101">
        <f>'Start Here - Data Entry '!$I34</f>
        <v>130</v>
      </c>
      <c r="X124" s="98"/>
      <c r="Y124" s="14"/>
      <c r="Z124" s="102" t="s">
        <v>89</v>
      </c>
      <c r="AA124" s="35"/>
      <c r="AB124" s="56"/>
      <c r="AC124" s="101">
        <f>'Start Here - Data Entry '!$J34</f>
        <v>140</v>
      </c>
      <c r="AD124" s="98"/>
      <c r="AE124" s="14"/>
      <c r="AF124" s="102" t="s">
        <v>89</v>
      </c>
      <c r="AG124" s="35"/>
      <c r="AH124" s="56"/>
      <c r="AI124" s="101">
        <f>'Start Here - Data Entry '!$K34</f>
        <v>150</v>
      </c>
    </row>
    <row r="125" spans="1:35" ht="20.100000000000001" customHeight="1" x14ac:dyDescent="0.25">
      <c r="A125" s="14"/>
      <c r="B125" s="102" t="s">
        <v>90</v>
      </c>
      <c r="C125" s="35"/>
      <c r="D125" s="56"/>
      <c r="E125" s="101">
        <f>'Start Here - Data Entry '!$F35</f>
        <v>0</v>
      </c>
      <c r="F125" s="98"/>
      <c r="G125" s="14"/>
      <c r="H125" s="102" t="s">
        <v>90</v>
      </c>
      <c r="I125" s="35"/>
      <c r="J125" s="56"/>
      <c r="K125" s="101">
        <f>'Start Here - Data Entry '!$G35</f>
        <v>0</v>
      </c>
      <c r="L125" s="98"/>
      <c r="M125" s="14"/>
      <c r="N125" s="102" t="s">
        <v>90</v>
      </c>
      <c r="O125" s="35"/>
      <c r="P125" s="56"/>
      <c r="Q125" s="101">
        <f>'Start Here - Data Entry '!$H35</f>
        <v>0</v>
      </c>
      <c r="R125" s="98"/>
      <c r="S125" s="14"/>
      <c r="T125" s="102" t="s">
        <v>90</v>
      </c>
      <c r="U125" s="35"/>
      <c r="V125" s="56"/>
      <c r="W125" s="101">
        <f>'Start Here - Data Entry '!$I35</f>
        <v>0</v>
      </c>
      <c r="X125" s="98"/>
      <c r="Y125" s="14"/>
      <c r="Z125" s="102" t="s">
        <v>90</v>
      </c>
      <c r="AA125" s="35"/>
      <c r="AB125" s="56"/>
      <c r="AC125" s="101">
        <f>'Start Here - Data Entry '!$J35</f>
        <v>0</v>
      </c>
      <c r="AD125" s="98"/>
      <c r="AE125" s="14"/>
      <c r="AF125" s="102" t="s">
        <v>90</v>
      </c>
      <c r="AG125" s="35"/>
      <c r="AH125" s="56"/>
      <c r="AI125" s="101">
        <f>'Start Here - Data Entry '!$K35</f>
        <v>0</v>
      </c>
    </row>
    <row r="126" spans="1:35" ht="20.100000000000001" customHeight="1" x14ac:dyDescent="0.25">
      <c r="A126" s="14"/>
      <c r="B126" s="102" t="s">
        <v>91</v>
      </c>
      <c r="C126" s="35"/>
      <c r="D126" s="56"/>
      <c r="E126" s="101">
        <f>'Start Here - Data Entry '!$F35</f>
        <v>0</v>
      </c>
      <c r="F126" s="98"/>
      <c r="G126" s="14"/>
      <c r="H126" s="102" t="s">
        <v>91</v>
      </c>
      <c r="I126" s="35"/>
      <c r="J126" s="56"/>
      <c r="K126" s="101">
        <f>'Start Here - Data Entry '!$G35</f>
        <v>0</v>
      </c>
      <c r="L126" s="98"/>
      <c r="M126" s="14"/>
      <c r="N126" s="102" t="s">
        <v>91</v>
      </c>
      <c r="O126" s="35"/>
      <c r="P126" s="56"/>
      <c r="Q126" s="101">
        <f>'Start Here - Data Entry '!$H35</f>
        <v>0</v>
      </c>
      <c r="R126" s="98"/>
      <c r="S126" s="14"/>
      <c r="T126" s="102" t="s">
        <v>91</v>
      </c>
      <c r="U126" s="35"/>
      <c r="V126" s="56"/>
      <c r="W126" s="101">
        <f>'Start Here - Data Entry '!$I35</f>
        <v>0</v>
      </c>
      <c r="X126" s="98"/>
      <c r="Y126" s="14"/>
      <c r="Z126" s="102" t="s">
        <v>91</v>
      </c>
      <c r="AA126" s="35"/>
      <c r="AB126" s="56"/>
      <c r="AC126" s="101">
        <f>'Start Here - Data Entry '!$J35</f>
        <v>0</v>
      </c>
      <c r="AD126" s="98"/>
      <c r="AE126" s="14"/>
      <c r="AF126" s="102" t="s">
        <v>91</v>
      </c>
      <c r="AG126" s="35"/>
      <c r="AH126" s="56"/>
      <c r="AI126" s="101">
        <f>'Start Here - Data Entry '!$K35</f>
        <v>0</v>
      </c>
    </row>
    <row r="127" spans="1:35" ht="20.100000000000001" customHeight="1" x14ac:dyDescent="0.25">
      <c r="A127" s="14"/>
      <c r="B127" s="103" t="s">
        <v>134</v>
      </c>
      <c r="C127" s="104" t="s">
        <v>102</v>
      </c>
      <c r="D127" s="66" t="s">
        <v>103</v>
      </c>
      <c r="E127" s="105"/>
      <c r="F127" s="98"/>
      <c r="G127" s="14"/>
      <c r="H127" s="103" t="s">
        <v>134</v>
      </c>
      <c r="I127" s="104" t="s">
        <v>102</v>
      </c>
      <c r="J127" s="66" t="s">
        <v>103</v>
      </c>
      <c r="K127" s="105"/>
      <c r="L127" s="98"/>
      <c r="M127" s="14"/>
      <c r="N127" s="103" t="s">
        <v>134</v>
      </c>
      <c r="O127" s="104" t="s">
        <v>102</v>
      </c>
      <c r="P127" s="66" t="s">
        <v>103</v>
      </c>
      <c r="Q127" s="105"/>
      <c r="R127" s="98"/>
      <c r="S127" s="14"/>
      <c r="T127" s="103" t="s">
        <v>134</v>
      </c>
      <c r="U127" s="104" t="s">
        <v>102</v>
      </c>
      <c r="V127" s="66" t="s">
        <v>103</v>
      </c>
      <c r="W127" s="105"/>
      <c r="X127" s="98"/>
      <c r="Y127" s="14"/>
      <c r="Z127" s="103" t="s">
        <v>134</v>
      </c>
      <c r="AA127" s="104" t="s">
        <v>102</v>
      </c>
      <c r="AB127" s="66" t="s">
        <v>103</v>
      </c>
      <c r="AC127" s="105"/>
      <c r="AD127" s="98"/>
      <c r="AE127" s="14"/>
      <c r="AF127" s="103" t="s">
        <v>134</v>
      </c>
      <c r="AG127" s="104" t="s">
        <v>102</v>
      </c>
      <c r="AH127" s="66" t="s">
        <v>103</v>
      </c>
      <c r="AI127" s="105"/>
    </row>
    <row r="128" spans="1:35" ht="20.100000000000001" customHeight="1" x14ac:dyDescent="0.25">
      <c r="A128" s="14"/>
      <c r="B128" s="46" t="s">
        <v>86</v>
      </c>
      <c r="C128" s="106">
        <v>0.66</v>
      </c>
      <c r="D128" s="107">
        <v>0.89900000000000002</v>
      </c>
      <c r="E128" s="108"/>
      <c r="F128" s="98"/>
      <c r="G128" s="14"/>
      <c r="H128" s="46" t="s">
        <v>86</v>
      </c>
      <c r="I128" s="106">
        <v>0.66</v>
      </c>
      <c r="J128" s="107">
        <v>0.89900000000000002</v>
      </c>
      <c r="K128" s="108"/>
      <c r="L128" s="98"/>
      <c r="M128" s="14"/>
      <c r="N128" s="46" t="s">
        <v>86</v>
      </c>
      <c r="O128" s="106">
        <v>0.66</v>
      </c>
      <c r="P128" s="107">
        <v>0.89900000000000002</v>
      </c>
      <c r="Q128" s="108"/>
      <c r="R128" s="98"/>
      <c r="S128" s="14"/>
      <c r="T128" s="46" t="s">
        <v>86</v>
      </c>
      <c r="U128" s="106">
        <v>0.66</v>
      </c>
      <c r="V128" s="107">
        <v>0.89900000000000002</v>
      </c>
      <c r="W128" s="108"/>
      <c r="X128" s="98"/>
      <c r="Y128" s="14"/>
      <c r="Z128" s="46" t="s">
        <v>86</v>
      </c>
      <c r="AA128" s="106">
        <v>0.66</v>
      </c>
      <c r="AB128" s="107">
        <v>0.89900000000000002</v>
      </c>
      <c r="AC128" s="108"/>
      <c r="AD128" s="98"/>
      <c r="AE128" s="14"/>
      <c r="AF128" s="46" t="s">
        <v>86</v>
      </c>
      <c r="AG128" s="106">
        <v>0.66</v>
      </c>
      <c r="AH128" s="107">
        <v>0.89900000000000002</v>
      </c>
      <c r="AI128" s="108"/>
    </row>
    <row r="129" spans="1:35" ht="20.100000000000001" customHeight="1" x14ac:dyDescent="0.25">
      <c r="A129" s="14"/>
      <c r="B129" s="46" t="s">
        <v>87</v>
      </c>
      <c r="C129" s="106">
        <v>0.9</v>
      </c>
      <c r="D129" s="107">
        <v>1</v>
      </c>
      <c r="E129" s="108"/>
      <c r="F129" s="98"/>
      <c r="G129" s="14"/>
      <c r="H129" s="46" t="s">
        <v>87</v>
      </c>
      <c r="I129" s="106">
        <v>0.9</v>
      </c>
      <c r="J129" s="107">
        <v>1</v>
      </c>
      <c r="K129" s="108"/>
      <c r="L129" s="98"/>
      <c r="M129" s="14"/>
      <c r="N129" s="46" t="s">
        <v>87</v>
      </c>
      <c r="O129" s="106">
        <v>0.9</v>
      </c>
      <c r="P129" s="107">
        <v>1</v>
      </c>
      <c r="Q129" s="108"/>
      <c r="R129" s="98"/>
      <c r="S129" s="14"/>
      <c r="T129" s="46" t="s">
        <v>87</v>
      </c>
      <c r="U129" s="106">
        <v>0.9</v>
      </c>
      <c r="V129" s="107">
        <v>1</v>
      </c>
      <c r="W129" s="108"/>
      <c r="X129" s="98"/>
      <c r="Y129" s="14"/>
      <c r="Z129" s="46" t="s">
        <v>87</v>
      </c>
      <c r="AA129" s="106">
        <v>0.9</v>
      </c>
      <c r="AB129" s="107">
        <v>1</v>
      </c>
      <c r="AC129" s="108"/>
      <c r="AD129" s="98"/>
      <c r="AE129" s="14"/>
      <c r="AF129" s="46" t="s">
        <v>87</v>
      </c>
      <c r="AG129" s="106">
        <v>0.9</v>
      </c>
      <c r="AH129" s="107">
        <v>1</v>
      </c>
      <c r="AI129" s="108"/>
    </row>
    <row r="130" spans="1:35" ht="20.100000000000001" customHeight="1" x14ac:dyDescent="0.25">
      <c r="A130" s="14"/>
      <c r="B130" s="102" t="s">
        <v>88</v>
      </c>
      <c r="C130" s="106">
        <v>0.66</v>
      </c>
      <c r="D130" s="107">
        <v>0.84899999999999998</v>
      </c>
      <c r="E130" s="108"/>
      <c r="F130" s="98"/>
      <c r="G130" s="14"/>
      <c r="H130" s="102" t="s">
        <v>88</v>
      </c>
      <c r="I130" s="106">
        <v>0.66</v>
      </c>
      <c r="J130" s="107">
        <v>0.84899999999999998</v>
      </c>
      <c r="K130" s="108"/>
      <c r="L130" s="98"/>
      <c r="M130" s="14"/>
      <c r="N130" s="102" t="s">
        <v>88</v>
      </c>
      <c r="O130" s="106">
        <v>0.66</v>
      </c>
      <c r="P130" s="107">
        <v>0.84899999999999998</v>
      </c>
      <c r="Q130" s="108"/>
      <c r="R130" s="98"/>
      <c r="S130" s="14"/>
      <c r="T130" s="102" t="s">
        <v>88</v>
      </c>
      <c r="U130" s="106">
        <v>0.66</v>
      </c>
      <c r="V130" s="107">
        <v>0.84899999999999998</v>
      </c>
      <c r="W130" s="108"/>
      <c r="X130" s="98"/>
      <c r="Y130" s="14"/>
      <c r="Z130" s="102" t="s">
        <v>88</v>
      </c>
      <c r="AA130" s="106">
        <v>0.66</v>
      </c>
      <c r="AB130" s="107">
        <v>0.84899999999999998</v>
      </c>
      <c r="AC130" s="108"/>
      <c r="AD130" s="98"/>
      <c r="AE130" s="14"/>
      <c r="AF130" s="102" t="s">
        <v>88</v>
      </c>
      <c r="AG130" s="106">
        <v>0.66</v>
      </c>
      <c r="AH130" s="107">
        <v>0.84899999999999998</v>
      </c>
      <c r="AI130" s="108"/>
    </row>
    <row r="131" spans="1:35" ht="20.100000000000001" customHeight="1" x14ac:dyDescent="0.25">
      <c r="A131" s="14"/>
      <c r="B131" s="102" t="s">
        <v>89</v>
      </c>
      <c r="C131" s="106">
        <v>0.85</v>
      </c>
      <c r="D131" s="107">
        <v>1</v>
      </c>
      <c r="E131" s="108"/>
      <c r="F131" s="98"/>
      <c r="G131" s="14"/>
      <c r="H131" s="102" t="s">
        <v>89</v>
      </c>
      <c r="I131" s="106">
        <v>0.85</v>
      </c>
      <c r="J131" s="107">
        <v>1</v>
      </c>
      <c r="K131" s="108"/>
      <c r="L131" s="98"/>
      <c r="M131" s="14"/>
      <c r="N131" s="102" t="s">
        <v>89</v>
      </c>
      <c r="O131" s="106">
        <v>0.85</v>
      </c>
      <c r="P131" s="107">
        <v>1</v>
      </c>
      <c r="Q131" s="108"/>
      <c r="R131" s="98"/>
      <c r="S131" s="14"/>
      <c r="T131" s="102" t="s">
        <v>89</v>
      </c>
      <c r="U131" s="106">
        <v>0.85</v>
      </c>
      <c r="V131" s="107">
        <v>1</v>
      </c>
      <c r="W131" s="108"/>
      <c r="X131" s="98"/>
      <c r="Y131" s="14"/>
      <c r="Z131" s="102" t="s">
        <v>89</v>
      </c>
      <c r="AA131" s="106">
        <v>0.85</v>
      </c>
      <c r="AB131" s="107">
        <v>1</v>
      </c>
      <c r="AC131" s="108"/>
      <c r="AD131" s="98"/>
      <c r="AE131" s="14"/>
      <c r="AF131" s="102" t="s">
        <v>89</v>
      </c>
      <c r="AG131" s="106">
        <v>0.85</v>
      </c>
      <c r="AH131" s="107">
        <v>1</v>
      </c>
      <c r="AI131" s="108"/>
    </row>
    <row r="132" spans="1:35" ht="20.100000000000001" customHeight="1" x14ac:dyDescent="0.25">
      <c r="A132" s="14"/>
      <c r="B132" s="102" t="s">
        <v>90</v>
      </c>
      <c r="C132" s="106">
        <v>0.66</v>
      </c>
      <c r="D132" s="107">
        <v>0.79900000000000004</v>
      </c>
      <c r="E132" s="108"/>
      <c r="F132" s="98"/>
      <c r="G132" s="14"/>
      <c r="H132" s="102" t="s">
        <v>90</v>
      </c>
      <c r="I132" s="106">
        <v>0.66</v>
      </c>
      <c r="J132" s="107">
        <v>0.79900000000000004</v>
      </c>
      <c r="K132" s="108"/>
      <c r="L132" s="98"/>
      <c r="M132" s="14"/>
      <c r="N132" s="102" t="s">
        <v>90</v>
      </c>
      <c r="O132" s="106">
        <v>0.66</v>
      </c>
      <c r="P132" s="107">
        <v>0.79900000000000004</v>
      </c>
      <c r="Q132" s="108"/>
      <c r="R132" s="98"/>
      <c r="S132" s="14"/>
      <c r="T132" s="102" t="s">
        <v>90</v>
      </c>
      <c r="U132" s="106">
        <v>0.66</v>
      </c>
      <c r="V132" s="107">
        <v>0.79900000000000004</v>
      </c>
      <c r="W132" s="108"/>
      <c r="X132" s="98"/>
      <c r="Y132" s="14"/>
      <c r="Z132" s="102" t="s">
        <v>90</v>
      </c>
      <c r="AA132" s="106">
        <v>0.66</v>
      </c>
      <c r="AB132" s="107">
        <v>0.79900000000000004</v>
      </c>
      <c r="AC132" s="108"/>
      <c r="AD132" s="98"/>
      <c r="AE132" s="14"/>
      <c r="AF132" s="102" t="s">
        <v>90</v>
      </c>
      <c r="AG132" s="106">
        <v>0.66</v>
      </c>
      <c r="AH132" s="107">
        <v>0.79900000000000004</v>
      </c>
      <c r="AI132" s="108"/>
    </row>
    <row r="133" spans="1:35" ht="20.100000000000001" customHeight="1" x14ac:dyDescent="0.25">
      <c r="A133" s="14"/>
      <c r="B133" s="102" t="s">
        <v>91</v>
      </c>
      <c r="C133" s="106">
        <v>0.8</v>
      </c>
      <c r="D133" s="107">
        <v>1</v>
      </c>
      <c r="E133" s="108"/>
      <c r="F133" s="98"/>
      <c r="G133" s="14"/>
      <c r="H133" s="102" t="s">
        <v>91</v>
      </c>
      <c r="I133" s="106">
        <v>0.8</v>
      </c>
      <c r="J133" s="107">
        <v>1</v>
      </c>
      <c r="K133" s="108"/>
      <c r="L133" s="98"/>
      <c r="M133" s="14"/>
      <c r="N133" s="102" t="s">
        <v>91</v>
      </c>
      <c r="O133" s="106">
        <v>0.8</v>
      </c>
      <c r="P133" s="107">
        <v>1</v>
      </c>
      <c r="Q133" s="108"/>
      <c r="R133" s="98"/>
      <c r="S133" s="14"/>
      <c r="T133" s="102" t="s">
        <v>91</v>
      </c>
      <c r="U133" s="106">
        <v>0.8</v>
      </c>
      <c r="V133" s="107">
        <v>1</v>
      </c>
      <c r="W133" s="108"/>
      <c r="X133" s="98"/>
      <c r="Y133" s="14"/>
      <c r="Z133" s="102" t="s">
        <v>91</v>
      </c>
      <c r="AA133" s="106">
        <v>0.8</v>
      </c>
      <c r="AB133" s="107">
        <v>1</v>
      </c>
      <c r="AC133" s="108"/>
      <c r="AD133" s="98"/>
      <c r="AE133" s="14"/>
      <c r="AF133" s="102" t="s">
        <v>91</v>
      </c>
      <c r="AG133" s="106">
        <v>0.8</v>
      </c>
      <c r="AH133" s="107">
        <v>1</v>
      </c>
      <c r="AI133" s="108"/>
    </row>
    <row r="134" spans="1:35" ht="20.100000000000001" customHeight="1" x14ac:dyDescent="0.25">
      <c r="A134" s="14"/>
      <c r="B134" s="39" t="s">
        <v>85</v>
      </c>
      <c r="C134" s="109">
        <v>7.96</v>
      </c>
      <c r="D134" s="110" t="e">
        <f>D112</f>
        <v>#VALUE!</v>
      </c>
      <c r="E134" s="111" t="e">
        <f>IF(C112&lt;0.66,0,C134*D134)</f>
        <v>#VALUE!</v>
      </c>
      <c r="F134" s="93"/>
      <c r="G134" s="14"/>
      <c r="H134" s="39" t="s">
        <v>85</v>
      </c>
      <c r="I134" s="109">
        <v>7.96</v>
      </c>
      <c r="J134" s="110">
        <f>J112</f>
        <v>495</v>
      </c>
      <c r="K134" s="111">
        <f>IF(I112&lt;0.66,0,I134*J134)</f>
        <v>3940.2</v>
      </c>
      <c r="L134" s="93"/>
      <c r="M134" s="14"/>
      <c r="N134" s="39" t="s">
        <v>85</v>
      </c>
      <c r="O134" s="109">
        <v>7.96</v>
      </c>
      <c r="P134" s="110">
        <f>P112</f>
        <v>505</v>
      </c>
      <c r="Q134" s="111">
        <f>IF(O112&lt;0.66,0,O134*P134)</f>
        <v>4019.8</v>
      </c>
      <c r="R134" s="93"/>
      <c r="S134" s="14"/>
      <c r="T134" s="39" t="s">
        <v>85</v>
      </c>
      <c r="U134" s="109">
        <v>7.96</v>
      </c>
      <c r="V134" s="110">
        <f>V112</f>
        <v>517</v>
      </c>
      <c r="W134" s="111">
        <f>IF(U112&lt;0.66,0,U134*V134)</f>
        <v>4115.32</v>
      </c>
      <c r="X134" s="93"/>
      <c r="Y134" s="14"/>
      <c r="Z134" s="39" t="s">
        <v>85</v>
      </c>
      <c r="AA134" s="109">
        <v>7.96</v>
      </c>
      <c r="AB134" s="110">
        <f>AB112</f>
        <v>513</v>
      </c>
      <c r="AC134" s="111">
        <f>IF(AA112&lt;0.66,0,AA134*AB134)</f>
        <v>4083.48</v>
      </c>
      <c r="AD134" s="93"/>
      <c r="AE134" s="14"/>
      <c r="AF134" s="39" t="s">
        <v>85</v>
      </c>
      <c r="AG134" s="109">
        <v>7.96</v>
      </c>
      <c r="AH134" s="110">
        <f>AH112</f>
        <v>530</v>
      </c>
      <c r="AI134" s="111">
        <f>IF(AG112&lt;0.66,0,AG134*AH134)</f>
        <v>4218.8</v>
      </c>
    </row>
    <row r="135" spans="1:35" ht="20.100000000000001" customHeight="1" thickBot="1" x14ac:dyDescent="0.3">
      <c r="B135" s="87" t="s">
        <v>11</v>
      </c>
      <c r="C135" s="88">
        <v>38</v>
      </c>
      <c r="D135" s="89">
        <f>D12</f>
        <v>484</v>
      </c>
      <c r="E135" s="112">
        <f>C135*D135</f>
        <v>18392</v>
      </c>
      <c r="H135" s="87" t="s">
        <v>11</v>
      </c>
      <c r="I135" s="88">
        <v>38</v>
      </c>
      <c r="J135" s="89">
        <f>J12</f>
        <v>484</v>
      </c>
      <c r="K135" s="112">
        <f>I135*J135</f>
        <v>18392</v>
      </c>
      <c r="N135" s="87" t="s">
        <v>11</v>
      </c>
      <c r="O135" s="88">
        <v>38</v>
      </c>
      <c r="P135" s="89">
        <f>P12</f>
        <v>507</v>
      </c>
      <c r="Q135" s="112">
        <f>O135*P135</f>
        <v>19266</v>
      </c>
      <c r="T135" s="87" t="s">
        <v>11</v>
      </c>
      <c r="U135" s="88">
        <v>38</v>
      </c>
      <c r="V135" s="89">
        <f>V12</f>
        <v>529</v>
      </c>
      <c r="W135" s="112">
        <f>U135*V135</f>
        <v>20102</v>
      </c>
      <c r="Z135" s="87" t="s">
        <v>11</v>
      </c>
      <c r="AA135" s="88">
        <v>38</v>
      </c>
      <c r="AB135" s="89">
        <f>AB12</f>
        <v>554</v>
      </c>
      <c r="AC135" s="112">
        <f>AA135*AB135</f>
        <v>21052</v>
      </c>
      <c r="AF135" s="87" t="s">
        <v>11</v>
      </c>
      <c r="AG135" s="88">
        <v>38</v>
      </c>
      <c r="AH135" s="89">
        <f>AH12</f>
        <v>574</v>
      </c>
      <c r="AI135" s="112">
        <f>AG135*AH135</f>
        <v>21812</v>
      </c>
    </row>
    <row r="136" spans="1:35" ht="20.100000000000001" customHeight="1" thickBot="1" x14ac:dyDescent="0.3"/>
    <row r="137" spans="1:35" ht="15.75" thickBot="1" x14ac:dyDescent="0.3">
      <c r="B137" s="92" t="s">
        <v>104</v>
      </c>
      <c r="C137" s="13"/>
      <c r="D137" s="13"/>
      <c r="E137" s="13"/>
      <c r="H137" s="92" t="s">
        <v>104</v>
      </c>
      <c r="I137" s="13"/>
      <c r="J137" s="13"/>
      <c r="K137" s="13"/>
      <c r="N137" s="92" t="s">
        <v>104</v>
      </c>
      <c r="O137" s="13"/>
      <c r="P137" s="13"/>
      <c r="Q137" s="13"/>
      <c r="T137" s="92" t="s">
        <v>104</v>
      </c>
      <c r="U137" s="13"/>
      <c r="V137" s="13"/>
      <c r="W137" s="13"/>
      <c r="Z137" s="92" t="s">
        <v>104</v>
      </c>
      <c r="AA137" s="13"/>
      <c r="AB137" s="13"/>
      <c r="AC137" s="13"/>
      <c r="AF137" s="92" t="s">
        <v>104</v>
      </c>
      <c r="AG137" s="13"/>
      <c r="AH137" s="13"/>
      <c r="AI137" s="13"/>
    </row>
    <row r="138" spans="1:35" ht="15.75" thickBot="1" x14ac:dyDescent="0.3">
      <c r="B138" s="77" t="s">
        <v>119</v>
      </c>
      <c r="C138" s="78" t="s">
        <v>2</v>
      </c>
      <c r="D138" s="78" t="s">
        <v>3</v>
      </c>
      <c r="E138" s="79" t="s">
        <v>1</v>
      </c>
      <c r="H138" s="77" t="s">
        <v>119</v>
      </c>
      <c r="I138" s="78" t="s">
        <v>2</v>
      </c>
      <c r="J138" s="78" t="s">
        <v>3</v>
      </c>
      <c r="K138" s="79" t="s">
        <v>1</v>
      </c>
      <c r="N138" s="77" t="s">
        <v>119</v>
      </c>
      <c r="O138" s="78" t="s">
        <v>2</v>
      </c>
      <c r="P138" s="78" t="s">
        <v>3</v>
      </c>
      <c r="Q138" s="79" t="s">
        <v>1</v>
      </c>
      <c r="T138" s="77" t="s">
        <v>119</v>
      </c>
      <c r="U138" s="78" t="s">
        <v>2</v>
      </c>
      <c r="V138" s="78" t="s">
        <v>3</v>
      </c>
      <c r="W138" s="79" t="s">
        <v>1</v>
      </c>
      <c r="Z138" s="77" t="s">
        <v>119</v>
      </c>
      <c r="AA138" s="78" t="s">
        <v>2</v>
      </c>
      <c r="AB138" s="78" t="s">
        <v>3</v>
      </c>
      <c r="AC138" s="79" t="s">
        <v>1</v>
      </c>
      <c r="AF138" s="77" t="s">
        <v>119</v>
      </c>
      <c r="AG138" s="78" t="s">
        <v>2</v>
      </c>
      <c r="AH138" s="78" t="s">
        <v>3</v>
      </c>
      <c r="AI138" s="79" t="s">
        <v>1</v>
      </c>
    </row>
    <row r="139" spans="1:35" x14ac:dyDescent="0.25">
      <c r="B139" s="43" t="s">
        <v>108</v>
      </c>
      <c r="C139" s="113">
        <v>0.5</v>
      </c>
      <c r="D139" s="41"/>
      <c r="E139" s="42">
        <f>'Start Here - Data Entry '!$F32*'Calculations - HIDE'!$C139</f>
        <v>37.5</v>
      </c>
      <c r="H139" s="43" t="s">
        <v>108</v>
      </c>
      <c r="I139" s="113">
        <v>0.5</v>
      </c>
      <c r="J139" s="41"/>
      <c r="K139" s="42">
        <f>'Start Here - Data Entry '!$G32*'Calculations - HIDE'!$C139</f>
        <v>37.5</v>
      </c>
      <c r="N139" s="43" t="s">
        <v>108</v>
      </c>
      <c r="O139" s="113">
        <v>0.5</v>
      </c>
      <c r="P139" s="41"/>
      <c r="Q139" s="42">
        <f>'Start Here - Data Entry '!$H32*'Calculations - HIDE'!$C139</f>
        <v>42.5</v>
      </c>
      <c r="T139" s="43" t="s">
        <v>108</v>
      </c>
      <c r="U139" s="113">
        <v>0.5</v>
      </c>
      <c r="V139" s="41"/>
      <c r="W139" s="42">
        <f>'Start Here - Data Entry '!$I32*'Calculations - HIDE'!$C139</f>
        <v>45</v>
      </c>
      <c r="Z139" s="43" t="s">
        <v>108</v>
      </c>
      <c r="AA139" s="113">
        <v>0.5</v>
      </c>
      <c r="AB139" s="41"/>
      <c r="AC139" s="42">
        <f>'Start Here - Data Entry '!$J32*'Calculations - HIDE'!$C139</f>
        <v>50</v>
      </c>
      <c r="AF139" s="43" t="s">
        <v>108</v>
      </c>
      <c r="AG139" s="113">
        <v>0.5</v>
      </c>
      <c r="AH139" s="41"/>
      <c r="AI139" s="42">
        <f>'Start Here - Data Entry '!$K32*'Calculations - HIDE'!$C139</f>
        <v>50</v>
      </c>
    </row>
    <row r="140" spans="1:35" x14ac:dyDescent="0.25">
      <c r="B140" s="43" t="s">
        <v>109</v>
      </c>
      <c r="C140" s="113">
        <v>1</v>
      </c>
      <c r="D140" s="54"/>
      <c r="E140" s="114">
        <f>('Start Here - Data Entry '!$F33+'Start Here - Data Entry '!$F34+'Start Here - Data Entry '!$F35)*'Calculations - HIDE'!$C140</f>
        <v>446</v>
      </c>
      <c r="H140" s="43" t="s">
        <v>109</v>
      </c>
      <c r="I140" s="113">
        <v>1</v>
      </c>
      <c r="J140" s="54"/>
      <c r="K140" s="114">
        <f>('Start Here - Data Entry '!$G33+'Start Here - Data Entry '!$G34+'Start Here - Data Entry '!$G35)*'Calculations - HIDE'!$C140</f>
        <v>446</v>
      </c>
      <c r="N140" s="43" t="s">
        <v>109</v>
      </c>
      <c r="O140" s="113">
        <v>1</v>
      </c>
      <c r="P140" s="54"/>
      <c r="Q140" s="114">
        <f>('Start Here - Data Entry '!$H33+'Start Here - Data Entry '!$H34+'Start Here - Data Entry '!$H35)*'Calculations - HIDE'!$C140</f>
        <v>464</v>
      </c>
      <c r="T140" s="43" t="s">
        <v>109</v>
      </c>
      <c r="U140" s="113">
        <v>1</v>
      </c>
      <c r="V140" s="54"/>
      <c r="W140" s="114">
        <f>('Start Here - Data Entry '!$I33+'Start Here - Data Entry '!$I34+'Start Here - Data Entry '!$I35)*'Calculations - HIDE'!$C140</f>
        <v>484</v>
      </c>
      <c r="Z140" s="43" t="s">
        <v>109</v>
      </c>
      <c r="AA140" s="113">
        <v>1</v>
      </c>
      <c r="AB140" s="54"/>
      <c r="AC140" s="114">
        <f>('Start Here - Data Entry '!$J33+'Start Here - Data Entry '!$J34+'Start Here - Data Entry '!$J35)*'Calculations - HIDE'!$C140</f>
        <v>504</v>
      </c>
      <c r="AF140" s="43" t="s">
        <v>109</v>
      </c>
      <c r="AG140" s="113">
        <v>1</v>
      </c>
      <c r="AH140" s="54"/>
      <c r="AI140" s="114">
        <f>('Start Here - Data Entry '!$K33+'Start Here - Data Entry '!$K34+'Start Here - Data Entry '!$K35)*'Calculations - HIDE'!$C140</f>
        <v>524</v>
      </c>
    </row>
    <row r="141" spans="1:35" ht="15.75" thickBot="1" x14ac:dyDescent="0.3">
      <c r="B141" s="39" t="s">
        <v>110</v>
      </c>
      <c r="C141" s="40"/>
      <c r="D141" s="54"/>
      <c r="E141" s="115">
        <f>SUM(E139:E140)</f>
        <v>483.5</v>
      </c>
      <c r="H141" s="39" t="s">
        <v>110</v>
      </c>
      <c r="I141" s="40"/>
      <c r="J141" s="54"/>
      <c r="K141" s="115">
        <f>SUM(K139:K140)</f>
        <v>483.5</v>
      </c>
      <c r="N141" s="39" t="s">
        <v>110</v>
      </c>
      <c r="O141" s="40"/>
      <c r="P141" s="54"/>
      <c r="Q141" s="115">
        <f>SUM(Q139:Q140)</f>
        <v>506.5</v>
      </c>
      <c r="T141" s="39" t="s">
        <v>110</v>
      </c>
      <c r="U141" s="40"/>
      <c r="V141" s="54"/>
      <c r="W141" s="115">
        <f>SUM(W139:W140)</f>
        <v>529</v>
      </c>
      <c r="Z141" s="39" t="s">
        <v>110</v>
      </c>
      <c r="AA141" s="40"/>
      <c r="AB141" s="54"/>
      <c r="AC141" s="115">
        <f>SUM(AC139:AC140)</f>
        <v>554</v>
      </c>
      <c r="AF141" s="39" t="s">
        <v>110</v>
      </c>
      <c r="AG141" s="40"/>
      <c r="AH141" s="54"/>
      <c r="AI141" s="115">
        <f>SUM(AI139:AI140)</f>
        <v>574</v>
      </c>
    </row>
    <row r="142" spans="1:35" ht="15.75" thickTop="1" x14ac:dyDescent="0.25">
      <c r="B142" s="99"/>
      <c r="C142" s="116" t="s">
        <v>113</v>
      </c>
      <c r="D142" s="41"/>
      <c r="E142" s="47"/>
      <c r="F142" s="97"/>
      <c r="H142" s="99"/>
      <c r="I142" s="116" t="s">
        <v>113</v>
      </c>
      <c r="J142" s="41"/>
      <c r="K142" s="47"/>
      <c r="L142" s="97"/>
      <c r="N142" s="99"/>
      <c r="O142" s="116" t="s">
        <v>113</v>
      </c>
      <c r="P142" s="41"/>
      <c r="Q142" s="47"/>
      <c r="R142" s="97"/>
      <c r="T142" s="99"/>
      <c r="U142" s="116" t="s">
        <v>113</v>
      </c>
      <c r="V142" s="41"/>
      <c r="W142" s="47"/>
      <c r="X142" s="97"/>
      <c r="Z142" s="99"/>
      <c r="AA142" s="116" t="s">
        <v>113</v>
      </c>
      <c r="AB142" s="41"/>
      <c r="AC142" s="47"/>
      <c r="AD142" s="97"/>
      <c r="AF142" s="99"/>
      <c r="AG142" s="116" t="s">
        <v>113</v>
      </c>
      <c r="AH142" s="41"/>
      <c r="AI142" s="47"/>
    </row>
    <row r="143" spans="1:35" x14ac:dyDescent="0.25">
      <c r="B143" s="39" t="s">
        <v>111</v>
      </c>
      <c r="C143" s="85">
        <v>0.5</v>
      </c>
      <c r="D143" s="41">
        <v>30</v>
      </c>
      <c r="E143" s="47">
        <f>IF(E141&gt;$D143,C143*E5,0)</f>
        <v>32654</v>
      </c>
      <c r="F143" s="97"/>
      <c r="H143" s="39" t="s">
        <v>111</v>
      </c>
      <c r="I143" s="85">
        <v>0.5</v>
      </c>
      <c r="J143" s="41">
        <v>30</v>
      </c>
      <c r="K143" s="47">
        <f>IF(K141&gt;$D143,I143*K5,0)</f>
        <v>32654</v>
      </c>
      <c r="L143" s="97"/>
      <c r="N143" s="39" t="s">
        <v>111</v>
      </c>
      <c r="O143" s="85">
        <v>0.5</v>
      </c>
      <c r="P143" s="41">
        <v>30</v>
      </c>
      <c r="Q143" s="47">
        <f>IF(Q141&gt;$D143,O143*Q5,0)</f>
        <v>32654</v>
      </c>
      <c r="R143" s="97"/>
      <c r="T143" s="39" t="s">
        <v>111</v>
      </c>
      <c r="U143" s="85">
        <v>0.5</v>
      </c>
      <c r="V143" s="41">
        <v>30</v>
      </c>
      <c r="W143" s="47">
        <f>IF(W141&gt;$D143,U143*W5,0)</f>
        <v>32654</v>
      </c>
      <c r="X143" s="97"/>
      <c r="Z143" s="39" t="s">
        <v>111</v>
      </c>
      <c r="AA143" s="85">
        <v>0.5</v>
      </c>
      <c r="AB143" s="41">
        <v>30</v>
      </c>
      <c r="AC143" s="47">
        <f>IF(AC141&gt;$D143,AA143*AC5,0)</f>
        <v>32654</v>
      </c>
      <c r="AD143" s="97"/>
      <c r="AF143" s="39" t="s">
        <v>111</v>
      </c>
      <c r="AG143" s="85">
        <v>0.5</v>
      </c>
      <c r="AH143" s="41">
        <v>30</v>
      </c>
      <c r="AI143" s="47">
        <f>IF(AI141&gt;$D143,AG143*AI5,0)</f>
        <v>32654</v>
      </c>
    </row>
    <row r="144" spans="1:35" x14ac:dyDescent="0.25">
      <c r="B144" s="39" t="s">
        <v>112</v>
      </c>
      <c r="C144" s="85">
        <v>0.5</v>
      </c>
      <c r="D144" s="41">
        <v>10</v>
      </c>
      <c r="E144" s="47">
        <f>IF(E141&gt;=(D143+D144),(D145*C144*E5),0)</f>
        <v>1469430</v>
      </c>
      <c r="H144" s="39" t="s">
        <v>112</v>
      </c>
      <c r="I144" s="85">
        <v>0.5</v>
      </c>
      <c r="J144" s="41">
        <v>10</v>
      </c>
      <c r="K144" s="47">
        <f>IF(K141&gt;=(J143+J144),(J145*I144*K5),0)</f>
        <v>1469430</v>
      </c>
      <c r="N144" s="39" t="s">
        <v>112</v>
      </c>
      <c r="O144" s="85">
        <v>0.5</v>
      </c>
      <c r="P144" s="41">
        <v>10</v>
      </c>
      <c r="Q144" s="47">
        <f>IF(Q141&gt;=(P143+P144),(P145*O144*Q5),0)</f>
        <v>1534738</v>
      </c>
      <c r="T144" s="39" t="s">
        <v>112</v>
      </c>
      <c r="U144" s="85">
        <v>0.5</v>
      </c>
      <c r="V144" s="41">
        <v>10</v>
      </c>
      <c r="W144" s="47">
        <f>IF(W141&gt;=(V143+V144),(V145*U144*W5),0)</f>
        <v>1600046</v>
      </c>
      <c r="Z144" s="39" t="s">
        <v>112</v>
      </c>
      <c r="AA144" s="85">
        <v>0.5</v>
      </c>
      <c r="AB144" s="41">
        <v>10</v>
      </c>
      <c r="AC144" s="47">
        <f>IF(AC141&gt;=(AB143+AB144),(AB145*AA144*AC5),0)</f>
        <v>1698008</v>
      </c>
      <c r="AF144" s="39" t="s">
        <v>112</v>
      </c>
      <c r="AG144" s="85">
        <v>0.5</v>
      </c>
      <c r="AH144" s="41">
        <v>10</v>
      </c>
      <c r="AI144" s="47">
        <f>IF(AI141&gt;=(AH143+AH144),(AH145*AG144*AI5),0)</f>
        <v>1763316</v>
      </c>
    </row>
    <row r="145" spans="1:35" ht="15.75" thickBot="1" x14ac:dyDescent="0.3">
      <c r="B145" s="117" t="s">
        <v>135</v>
      </c>
      <c r="C145" s="85"/>
      <c r="D145" s="9">
        <f>ROUNDDOWN(((E141-D143)/D144),0)</f>
        <v>45</v>
      </c>
      <c r="E145" s="47"/>
      <c r="H145" s="117" t="s">
        <v>135</v>
      </c>
      <c r="I145" s="85"/>
      <c r="J145" s="9">
        <f>ROUNDDOWN(((K141-J143)/J144),0)</f>
        <v>45</v>
      </c>
      <c r="K145" s="47"/>
      <c r="N145" s="117" t="s">
        <v>135</v>
      </c>
      <c r="O145" s="85"/>
      <c r="P145" s="9">
        <f>ROUNDDOWN(((Q141-P143)/P144),0)</f>
        <v>47</v>
      </c>
      <c r="Q145" s="47"/>
      <c r="T145" s="117" t="s">
        <v>135</v>
      </c>
      <c r="U145" s="85"/>
      <c r="V145" s="9">
        <f>ROUNDDOWN(((W141-V143)/V144),0)</f>
        <v>49</v>
      </c>
      <c r="W145" s="47"/>
      <c r="Z145" s="117" t="s">
        <v>135</v>
      </c>
      <c r="AA145" s="85"/>
      <c r="AB145" s="9">
        <f>ROUNDDOWN(((AC141-AB143)/AB144),0)</f>
        <v>52</v>
      </c>
      <c r="AC145" s="47"/>
      <c r="AF145" s="117" t="s">
        <v>135</v>
      </c>
      <c r="AG145" s="85"/>
      <c r="AH145" s="9">
        <f>ROUNDDOWN(((AI141-AH143)/AH144),0)</f>
        <v>54</v>
      </c>
      <c r="AI145" s="47"/>
    </row>
    <row r="146" spans="1:35" ht="15.75" thickBot="1" x14ac:dyDescent="0.3">
      <c r="B146" s="118" t="s">
        <v>114</v>
      </c>
      <c r="C146" s="119"/>
      <c r="D146" s="120"/>
      <c r="E146" s="121">
        <f>SUM(E143:E144)</f>
        <v>1502084</v>
      </c>
      <c r="H146" s="118" t="s">
        <v>114</v>
      </c>
      <c r="I146" s="119"/>
      <c r="J146" s="120"/>
      <c r="K146" s="121">
        <f>SUM(K143:K144)</f>
        <v>1502084</v>
      </c>
      <c r="N146" s="118" t="s">
        <v>114</v>
      </c>
      <c r="O146" s="119"/>
      <c r="P146" s="120"/>
      <c r="Q146" s="121">
        <f>SUM(Q143:Q144)</f>
        <v>1567392</v>
      </c>
      <c r="T146" s="118" t="s">
        <v>114</v>
      </c>
      <c r="U146" s="119"/>
      <c r="V146" s="120"/>
      <c r="W146" s="121">
        <f>SUM(W143:W144)</f>
        <v>1632700</v>
      </c>
      <c r="Z146" s="118" t="s">
        <v>114</v>
      </c>
      <c r="AA146" s="119"/>
      <c r="AB146" s="120"/>
      <c r="AC146" s="121">
        <f>SUM(AC143:AC144)</f>
        <v>1730662</v>
      </c>
      <c r="AF146" s="118" t="s">
        <v>114</v>
      </c>
      <c r="AG146" s="119"/>
      <c r="AH146" s="120"/>
      <c r="AI146" s="121">
        <f>SUM(AI143:AI144)</f>
        <v>1795970</v>
      </c>
    </row>
    <row r="147" spans="1:35" ht="15.75" thickBot="1" x14ac:dyDescent="0.3"/>
    <row r="148" spans="1:35" ht="15.75" thickBot="1" x14ac:dyDescent="0.3">
      <c r="B148" s="92" t="s">
        <v>115</v>
      </c>
      <c r="C148" s="13"/>
      <c r="D148" s="13"/>
      <c r="E148" s="13"/>
      <c r="H148" s="92" t="s">
        <v>115</v>
      </c>
      <c r="I148" s="13"/>
      <c r="J148" s="13"/>
      <c r="K148" s="13"/>
      <c r="N148" s="92" t="s">
        <v>115</v>
      </c>
      <c r="O148" s="13"/>
      <c r="P148" s="13"/>
      <c r="Q148" s="13"/>
      <c r="T148" s="92" t="s">
        <v>115</v>
      </c>
      <c r="U148" s="13"/>
      <c r="V148" s="13"/>
      <c r="W148" s="13"/>
      <c r="Z148" s="92" t="s">
        <v>115</v>
      </c>
      <c r="AA148" s="13"/>
      <c r="AB148" s="13"/>
      <c r="AC148" s="13"/>
      <c r="AF148" s="92" t="s">
        <v>115</v>
      </c>
      <c r="AG148" s="13"/>
      <c r="AH148" s="13"/>
      <c r="AI148" s="13"/>
    </row>
    <row r="149" spans="1:35" ht="15.75" thickBot="1" x14ac:dyDescent="0.3">
      <c r="B149" s="77" t="s">
        <v>20</v>
      </c>
      <c r="C149" s="78" t="s">
        <v>2</v>
      </c>
      <c r="D149" s="78" t="s">
        <v>3</v>
      </c>
      <c r="E149" s="79" t="s">
        <v>1</v>
      </c>
      <c r="H149" s="77" t="s">
        <v>20</v>
      </c>
      <c r="I149" s="78" t="s">
        <v>2</v>
      </c>
      <c r="J149" s="78" t="s">
        <v>3</v>
      </c>
      <c r="K149" s="79" t="s">
        <v>1</v>
      </c>
      <c r="N149" s="77" t="s">
        <v>20</v>
      </c>
      <c r="O149" s="78" t="s">
        <v>2</v>
      </c>
      <c r="P149" s="78" t="s">
        <v>3</v>
      </c>
      <c r="Q149" s="79" t="s">
        <v>1</v>
      </c>
      <c r="T149" s="77" t="s">
        <v>20</v>
      </c>
      <c r="U149" s="78" t="s">
        <v>2</v>
      </c>
      <c r="V149" s="78" t="s">
        <v>3</v>
      </c>
      <c r="W149" s="79" t="s">
        <v>1</v>
      </c>
      <c r="Z149" s="77" t="s">
        <v>20</v>
      </c>
      <c r="AA149" s="78" t="s">
        <v>2</v>
      </c>
      <c r="AB149" s="78" t="s">
        <v>3</v>
      </c>
      <c r="AC149" s="79" t="s">
        <v>1</v>
      </c>
      <c r="AF149" s="77" t="s">
        <v>20</v>
      </c>
      <c r="AG149" s="78" t="s">
        <v>2</v>
      </c>
      <c r="AH149" s="78" t="s">
        <v>3</v>
      </c>
      <c r="AI149" s="79" t="s">
        <v>1</v>
      </c>
    </row>
    <row r="150" spans="1:35" x14ac:dyDescent="0.25">
      <c r="A150" s="81" t="s">
        <v>82</v>
      </c>
      <c r="B150" s="29" t="s">
        <v>120</v>
      </c>
      <c r="C150" s="122" t="s">
        <v>121</v>
      </c>
      <c r="D150" s="31"/>
      <c r="E150" s="123">
        <f>IF('Start Here - Data Entry '!$E$5&gt;2,0,IF(D156&lt;=A151,E151,(IF(D156&lt;=A152,E152,(IF(D156&lt;=A153,E153,(IF(D156&lt;=A154,E154,E155))))))))</f>
        <v>1</v>
      </c>
      <c r="F150" s="82"/>
      <c r="G150" s="81" t="s">
        <v>82</v>
      </c>
      <c r="H150" s="29" t="s">
        <v>120</v>
      </c>
      <c r="I150" s="122" t="s">
        <v>121</v>
      </c>
      <c r="J150" s="31"/>
      <c r="K150" s="123">
        <f>IF('Start Here - Data Entry '!$E$5&gt;2,0,IF(J156&lt;=G151,K151,(IF(J156&lt;=G152,K152,(IF(J156&lt;=G153,K153,(IF(J156&lt;=G154,K154,K155))))))))</f>
        <v>1</v>
      </c>
      <c r="L150" s="82"/>
      <c r="M150" s="81" t="s">
        <v>82</v>
      </c>
      <c r="N150" s="29" t="s">
        <v>120</v>
      </c>
      <c r="O150" s="122" t="s">
        <v>121</v>
      </c>
      <c r="P150" s="31"/>
      <c r="Q150" s="123">
        <f>IF('Start Here - Data Entry '!$E$5&gt;2,0,IF(P156&lt;=M151,Q151,(IF(P156&lt;=M152,Q152,(IF(P156&lt;=M153,Q153,(IF(P156&lt;=M154,Q154,Q155))))))))</f>
        <v>1</v>
      </c>
      <c r="R150" s="82"/>
      <c r="S150" s="81" t="s">
        <v>82</v>
      </c>
      <c r="T150" s="29" t="s">
        <v>120</v>
      </c>
      <c r="U150" s="122" t="s">
        <v>121</v>
      </c>
      <c r="V150" s="31"/>
      <c r="W150" s="123">
        <f>IF('Start Here - Data Entry '!$E$5&gt;2,0,IF(V156&lt;=S151,W151,(IF(V156&lt;=S152,W152,(IF(V156&lt;=S153,W153,(IF(V156&lt;=S154,W154,W155))))))))</f>
        <v>1</v>
      </c>
      <c r="X150" s="82"/>
      <c r="Y150" s="81" t="s">
        <v>82</v>
      </c>
      <c r="Z150" s="29" t="s">
        <v>120</v>
      </c>
      <c r="AA150" s="122" t="s">
        <v>121</v>
      </c>
      <c r="AB150" s="31"/>
      <c r="AC150" s="123">
        <f>IF('Start Here - Data Entry '!$E$5&gt;2,0,IF(AB156&lt;=Y151,AC151,(IF(AB156&lt;=Y152,AC152,(IF(AB156&lt;=Y153,AC153,(IF(AB156&lt;=Y154,AC154,AC155))))))))</f>
        <v>1</v>
      </c>
      <c r="AD150" s="82"/>
      <c r="AE150" s="81" t="s">
        <v>82</v>
      </c>
      <c r="AF150" s="29" t="s">
        <v>120</v>
      </c>
      <c r="AG150" s="122" t="s">
        <v>121</v>
      </c>
      <c r="AH150" s="31"/>
      <c r="AI150" s="123">
        <f>IF('Start Here - Data Entry '!$E$5&gt;2,0,IF(AH156&lt;=AE151,AI151,(IF(AH156&lt;=AE152,AI152,(IF(AH156&lt;=AE153,AI153,(IF(AH156&lt;=AE154,AI154,AI155))))))))</f>
        <v>1</v>
      </c>
    </row>
    <row r="151" spans="1:35" x14ac:dyDescent="0.25">
      <c r="A151" s="9">
        <v>200</v>
      </c>
      <c r="B151" s="124" t="s">
        <v>77</v>
      </c>
      <c r="C151" s="125">
        <v>0.5</v>
      </c>
      <c r="D151" s="36">
        <f>$D$106</f>
        <v>484</v>
      </c>
      <c r="E151" s="126">
        <f>C151</f>
        <v>0.5</v>
      </c>
      <c r="F151" s="82"/>
      <c r="G151" s="9">
        <v>200</v>
      </c>
      <c r="H151" s="124" t="s">
        <v>77</v>
      </c>
      <c r="I151" s="125">
        <v>0.5</v>
      </c>
      <c r="J151" s="36">
        <f>$J$106</f>
        <v>484</v>
      </c>
      <c r="K151" s="126">
        <f>I151</f>
        <v>0.5</v>
      </c>
      <c r="L151" s="82"/>
      <c r="M151" s="9">
        <v>200</v>
      </c>
      <c r="N151" s="124" t="s">
        <v>77</v>
      </c>
      <c r="O151" s="125">
        <v>0.5</v>
      </c>
      <c r="P151" s="36">
        <f>$P$106</f>
        <v>507</v>
      </c>
      <c r="Q151" s="126">
        <f>O151</f>
        <v>0.5</v>
      </c>
      <c r="R151" s="82"/>
      <c r="S151" s="9">
        <v>200</v>
      </c>
      <c r="T151" s="124" t="s">
        <v>77</v>
      </c>
      <c r="U151" s="125">
        <v>0.5</v>
      </c>
      <c r="V151" s="36">
        <f>$V$106</f>
        <v>529</v>
      </c>
      <c r="W151" s="126">
        <f>U151</f>
        <v>0.5</v>
      </c>
      <c r="X151" s="82"/>
      <c r="Y151" s="9">
        <v>200</v>
      </c>
      <c r="Z151" s="124" t="s">
        <v>77</v>
      </c>
      <c r="AA151" s="125">
        <v>0.5</v>
      </c>
      <c r="AB151" s="36">
        <f>$AB$106</f>
        <v>554</v>
      </c>
      <c r="AC151" s="126">
        <f>AA151</f>
        <v>0.5</v>
      </c>
      <c r="AD151" s="82"/>
      <c r="AE151" s="9">
        <v>200</v>
      </c>
      <c r="AF151" s="124" t="s">
        <v>77</v>
      </c>
      <c r="AG151" s="125">
        <v>0.5</v>
      </c>
      <c r="AH151" s="36">
        <f>$AH$106</f>
        <v>574</v>
      </c>
      <c r="AI151" s="126">
        <f>AG151</f>
        <v>0.5</v>
      </c>
    </row>
    <row r="152" spans="1:35" x14ac:dyDescent="0.25">
      <c r="A152" s="9">
        <v>400</v>
      </c>
      <c r="B152" s="124" t="s">
        <v>76</v>
      </c>
      <c r="C152" s="125">
        <v>0.5</v>
      </c>
      <c r="D152" s="36">
        <f>$D$106</f>
        <v>484</v>
      </c>
      <c r="E152" s="126">
        <f>C152</f>
        <v>0.5</v>
      </c>
      <c r="G152" s="9">
        <v>400</v>
      </c>
      <c r="H152" s="124" t="s">
        <v>76</v>
      </c>
      <c r="I152" s="125">
        <v>0.5</v>
      </c>
      <c r="J152" s="36">
        <f>$J$106</f>
        <v>484</v>
      </c>
      <c r="K152" s="126">
        <f>I152</f>
        <v>0.5</v>
      </c>
      <c r="M152" s="9">
        <v>400</v>
      </c>
      <c r="N152" s="124" t="s">
        <v>76</v>
      </c>
      <c r="O152" s="125">
        <v>0.5</v>
      </c>
      <c r="P152" s="36">
        <f>$P$106</f>
        <v>507</v>
      </c>
      <c r="Q152" s="126">
        <f>O152</f>
        <v>0.5</v>
      </c>
      <c r="S152" s="9">
        <v>400</v>
      </c>
      <c r="T152" s="124" t="s">
        <v>76</v>
      </c>
      <c r="U152" s="125">
        <v>0.5</v>
      </c>
      <c r="V152" s="36">
        <f>$V$106</f>
        <v>529</v>
      </c>
      <c r="W152" s="126">
        <f>U152</f>
        <v>0.5</v>
      </c>
      <c r="Y152" s="9">
        <v>400</v>
      </c>
      <c r="Z152" s="124" t="s">
        <v>76</v>
      </c>
      <c r="AA152" s="125">
        <v>0.5</v>
      </c>
      <c r="AB152" s="36">
        <f>$AB$106</f>
        <v>554</v>
      </c>
      <c r="AC152" s="126">
        <f>AA152</f>
        <v>0.5</v>
      </c>
      <c r="AE152" s="9">
        <v>400</v>
      </c>
      <c r="AF152" s="124" t="s">
        <v>76</v>
      </c>
      <c r="AG152" s="125">
        <v>0.5</v>
      </c>
      <c r="AH152" s="36">
        <f>$AH$106</f>
        <v>574</v>
      </c>
      <c r="AI152" s="126">
        <f>AG152</f>
        <v>0.5</v>
      </c>
    </row>
    <row r="153" spans="1:35" x14ac:dyDescent="0.25">
      <c r="A153" s="9">
        <v>549</v>
      </c>
      <c r="B153" s="124" t="s">
        <v>79</v>
      </c>
      <c r="C153" s="125">
        <v>1</v>
      </c>
      <c r="D153" s="36">
        <f>$D$106</f>
        <v>484</v>
      </c>
      <c r="E153" s="126">
        <f>C153</f>
        <v>1</v>
      </c>
      <c r="G153" s="9">
        <v>549</v>
      </c>
      <c r="H153" s="124" t="s">
        <v>79</v>
      </c>
      <c r="I153" s="125">
        <v>1</v>
      </c>
      <c r="J153" s="36">
        <f>$J$106</f>
        <v>484</v>
      </c>
      <c r="K153" s="126">
        <f>I153</f>
        <v>1</v>
      </c>
      <c r="M153" s="9">
        <v>549</v>
      </c>
      <c r="N153" s="124" t="s">
        <v>79</v>
      </c>
      <c r="O153" s="125">
        <v>1</v>
      </c>
      <c r="P153" s="36">
        <f>$P$106</f>
        <v>507</v>
      </c>
      <c r="Q153" s="126">
        <f>O153</f>
        <v>1</v>
      </c>
      <c r="S153" s="9">
        <v>549</v>
      </c>
      <c r="T153" s="124" t="s">
        <v>79</v>
      </c>
      <c r="U153" s="125">
        <v>1</v>
      </c>
      <c r="V153" s="36">
        <f>$V$106</f>
        <v>529</v>
      </c>
      <c r="W153" s="126">
        <f>U153</f>
        <v>1</v>
      </c>
      <c r="Y153" s="9">
        <v>549</v>
      </c>
      <c r="Z153" s="124" t="s">
        <v>79</v>
      </c>
      <c r="AA153" s="125">
        <v>1</v>
      </c>
      <c r="AB153" s="36">
        <f>$AB$106</f>
        <v>554</v>
      </c>
      <c r="AC153" s="126">
        <f>AA153</f>
        <v>1</v>
      </c>
      <c r="AE153" s="9">
        <v>549</v>
      </c>
      <c r="AF153" s="124" t="s">
        <v>79</v>
      </c>
      <c r="AG153" s="125">
        <v>1</v>
      </c>
      <c r="AH153" s="36">
        <f>$AH$106</f>
        <v>574</v>
      </c>
      <c r="AI153" s="126">
        <f>AG153</f>
        <v>1</v>
      </c>
    </row>
    <row r="154" spans="1:35" x14ac:dyDescent="0.25">
      <c r="A154" s="9">
        <v>600</v>
      </c>
      <c r="B154" s="127" t="s">
        <v>80</v>
      </c>
      <c r="C154" s="125">
        <v>1</v>
      </c>
      <c r="D154" s="36">
        <f>$D$106</f>
        <v>484</v>
      </c>
      <c r="E154" s="126">
        <f>C154</f>
        <v>1</v>
      </c>
      <c r="G154" s="9">
        <v>600</v>
      </c>
      <c r="H154" s="127" t="s">
        <v>80</v>
      </c>
      <c r="I154" s="125">
        <v>1</v>
      </c>
      <c r="J154" s="36">
        <f>$J$106</f>
        <v>484</v>
      </c>
      <c r="K154" s="126">
        <f>I154</f>
        <v>1</v>
      </c>
      <c r="M154" s="9">
        <v>600</v>
      </c>
      <c r="N154" s="127" t="s">
        <v>80</v>
      </c>
      <c r="O154" s="125">
        <v>1</v>
      </c>
      <c r="P154" s="36">
        <f>$P$106</f>
        <v>507</v>
      </c>
      <c r="Q154" s="126">
        <f>O154</f>
        <v>1</v>
      </c>
      <c r="S154" s="9">
        <v>600</v>
      </c>
      <c r="T154" s="127" t="s">
        <v>80</v>
      </c>
      <c r="U154" s="125">
        <v>1</v>
      </c>
      <c r="V154" s="36">
        <f>$V$106</f>
        <v>529</v>
      </c>
      <c r="W154" s="126">
        <f>U154</f>
        <v>1</v>
      </c>
      <c r="Y154" s="9">
        <v>600</v>
      </c>
      <c r="Z154" s="127" t="s">
        <v>80</v>
      </c>
      <c r="AA154" s="125">
        <v>1</v>
      </c>
      <c r="AB154" s="36">
        <f>$AB$106</f>
        <v>554</v>
      </c>
      <c r="AC154" s="126">
        <f>AA154</f>
        <v>1</v>
      </c>
      <c r="AE154" s="9">
        <v>600</v>
      </c>
      <c r="AF154" s="127" t="s">
        <v>80</v>
      </c>
      <c r="AG154" s="125">
        <v>1</v>
      </c>
      <c r="AH154" s="36">
        <f>$AH$106</f>
        <v>574</v>
      </c>
      <c r="AI154" s="126">
        <f>AG154</f>
        <v>1</v>
      </c>
    </row>
    <row r="155" spans="1:35" x14ac:dyDescent="0.25">
      <c r="B155" s="127" t="s">
        <v>81</v>
      </c>
      <c r="C155" s="125">
        <v>1.5</v>
      </c>
      <c r="D155" s="36">
        <f>$D$106</f>
        <v>484</v>
      </c>
      <c r="E155" s="126">
        <f>C155</f>
        <v>1.5</v>
      </c>
      <c r="H155" s="127" t="s">
        <v>81</v>
      </c>
      <c r="I155" s="125">
        <v>1.5</v>
      </c>
      <c r="J155" s="36">
        <f>$J$106</f>
        <v>484</v>
      </c>
      <c r="K155" s="126">
        <f>I155</f>
        <v>1.5</v>
      </c>
      <c r="N155" s="127" t="s">
        <v>81</v>
      </c>
      <c r="O155" s="125">
        <v>1.5</v>
      </c>
      <c r="P155" s="36">
        <f>$P$106</f>
        <v>507</v>
      </c>
      <c r="Q155" s="126">
        <f>O155</f>
        <v>1.5</v>
      </c>
      <c r="T155" s="127" t="s">
        <v>81</v>
      </c>
      <c r="U155" s="125">
        <v>1.5</v>
      </c>
      <c r="V155" s="36">
        <f>$V$106</f>
        <v>529</v>
      </c>
      <c r="W155" s="126">
        <f>U155</f>
        <v>1.5</v>
      </c>
      <c r="Z155" s="127" t="s">
        <v>81</v>
      </c>
      <c r="AA155" s="125">
        <v>1.5</v>
      </c>
      <c r="AB155" s="36">
        <f>$AB$106</f>
        <v>554</v>
      </c>
      <c r="AC155" s="126">
        <f>AA155</f>
        <v>1.5</v>
      </c>
      <c r="AF155" s="127" t="s">
        <v>81</v>
      </c>
      <c r="AG155" s="125">
        <v>1.5</v>
      </c>
      <c r="AH155" s="36">
        <f>$AH$106</f>
        <v>574</v>
      </c>
      <c r="AI155" s="126">
        <f>AG155</f>
        <v>1.5</v>
      </c>
    </row>
    <row r="156" spans="1:35" ht="15.75" thickBot="1" x14ac:dyDescent="0.3">
      <c r="B156" s="128" t="s">
        <v>122</v>
      </c>
      <c r="C156" s="73"/>
      <c r="D156" s="129">
        <f>D106</f>
        <v>484</v>
      </c>
      <c r="E156" s="130"/>
      <c r="H156" s="128" t="s">
        <v>122</v>
      </c>
      <c r="I156" s="73"/>
      <c r="J156" s="129">
        <f>J106</f>
        <v>484</v>
      </c>
      <c r="K156" s="130"/>
      <c r="N156" s="128" t="s">
        <v>122</v>
      </c>
      <c r="O156" s="73"/>
      <c r="P156" s="129">
        <f>P106</f>
        <v>507</v>
      </c>
      <c r="Q156" s="130"/>
      <c r="T156" s="128" t="s">
        <v>122</v>
      </c>
      <c r="U156" s="73"/>
      <c r="V156" s="129">
        <f>V106</f>
        <v>529</v>
      </c>
      <c r="W156" s="130"/>
      <c r="Z156" s="128" t="s">
        <v>122</v>
      </c>
      <c r="AA156" s="73"/>
      <c r="AB156" s="129">
        <f>AB106</f>
        <v>554</v>
      </c>
      <c r="AC156" s="130"/>
      <c r="AF156" s="128" t="s">
        <v>122</v>
      </c>
      <c r="AG156" s="73"/>
      <c r="AH156" s="129">
        <f>AH106</f>
        <v>574</v>
      </c>
      <c r="AI156" s="130"/>
    </row>
    <row r="157" spans="1:35" ht="15.75" thickBot="1" x14ac:dyDescent="0.3">
      <c r="C157" s="13"/>
      <c r="D157" s="13"/>
      <c r="E157" s="13"/>
      <c r="F157" s="14"/>
      <c r="I157" s="13"/>
      <c r="J157" s="13"/>
      <c r="K157" s="13"/>
      <c r="L157" s="14"/>
      <c r="O157" s="13"/>
      <c r="P157" s="13"/>
      <c r="Q157" s="13"/>
      <c r="R157" s="14"/>
      <c r="U157" s="13"/>
      <c r="V157" s="13"/>
      <c r="W157" s="13"/>
      <c r="X157" s="14"/>
      <c r="AA157" s="13"/>
      <c r="AB157" s="13"/>
      <c r="AC157" s="13"/>
      <c r="AD157" s="14"/>
      <c r="AG157" s="13"/>
      <c r="AH157" s="13"/>
      <c r="AI157" s="13"/>
    </row>
    <row r="158" spans="1:35" ht="15.75" thickBot="1" x14ac:dyDescent="0.3">
      <c r="B158" s="92" t="s">
        <v>123</v>
      </c>
      <c r="C158" s="13"/>
      <c r="D158" s="13"/>
      <c r="E158" s="13"/>
      <c r="F158" s="76"/>
      <c r="H158" s="92" t="s">
        <v>123</v>
      </c>
      <c r="I158" s="13"/>
      <c r="J158" s="13"/>
      <c r="K158" s="13"/>
      <c r="L158" s="76"/>
      <c r="N158" s="92" t="s">
        <v>123</v>
      </c>
      <c r="O158" s="13"/>
      <c r="P158" s="13"/>
      <c r="Q158" s="13"/>
      <c r="R158" s="76"/>
      <c r="T158" s="92" t="s">
        <v>123</v>
      </c>
      <c r="U158" s="13"/>
      <c r="V158" s="13"/>
      <c r="W158" s="13"/>
      <c r="X158" s="76"/>
      <c r="Z158" s="92" t="s">
        <v>123</v>
      </c>
      <c r="AA158" s="13"/>
      <c r="AB158" s="13"/>
      <c r="AC158" s="13"/>
      <c r="AD158" s="76"/>
      <c r="AF158" s="92" t="s">
        <v>123</v>
      </c>
      <c r="AG158" s="13"/>
      <c r="AH158" s="13"/>
      <c r="AI158" s="13"/>
    </row>
    <row r="159" spans="1:35" ht="15.75" thickBot="1" x14ac:dyDescent="0.3">
      <c r="B159" s="77" t="s">
        <v>20</v>
      </c>
      <c r="C159" s="78" t="s">
        <v>2</v>
      </c>
      <c r="D159" s="78" t="s">
        <v>3</v>
      </c>
      <c r="E159" s="79" t="s">
        <v>1</v>
      </c>
      <c r="H159" s="77" t="s">
        <v>20</v>
      </c>
      <c r="I159" s="78" t="s">
        <v>2</v>
      </c>
      <c r="J159" s="78" t="s">
        <v>3</v>
      </c>
      <c r="K159" s="79" t="s">
        <v>1</v>
      </c>
      <c r="N159" s="77" t="s">
        <v>20</v>
      </c>
      <c r="O159" s="78" t="s">
        <v>2</v>
      </c>
      <c r="P159" s="78" t="s">
        <v>3</v>
      </c>
      <c r="Q159" s="79" t="s">
        <v>1</v>
      </c>
      <c r="T159" s="77" t="s">
        <v>20</v>
      </c>
      <c r="U159" s="78" t="s">
        <v>2</v>
      </c>
      <c r="V159" s="78" t="s">
        <v>3</v>
      </c>
      <c r="W159" s="79" t="s">
        <v>1</v>
      </c>
      <c r="Z159" s="77" t="s">
        <v>20</v>
      </c>
      <c r="AA159" s="78" t="s">
        <v>2</v>
      </c>
      <c r="AB159" s="78" t="s">
        <v>3</v>
      </c>
      <c r="AC159" s="79" t="s">
        <v>1</v>
      </c>
      <c r="AF159" s="77" t="s">
        <v>20</v>
      </c>
      <c r="AG159" s="78" t="s">
        <v>2</v>
      </c>
      <c r="AH159" s="78" t="s">
        <v>3</v>
      </c>
      <c r="AI159" s="79" t="s">
        <v>1</v>
      </c>
    </row>
    <row r="160" spans="1:35" x14ac:dyDescent="0.25">
      <c r="B160" s="39" t="s">
        <v>145</v>
      </c>
      <c r="C160" s="40"/>
      <c r="D160" s="41"/>
      <c r="E160" s="47"/>
      <c r="F160" s="14"/>
      <c r="H160" s="39" t="s">
        <v>145</v>
      </c>
      <c r="I160" s="40"/>
      <c r="J160" s="41"/>
      <c r="K160" s="47"/>
      <c r="L160" s="14"/>
      <c r="N160" s="39" t="s">
        <v>145</v>
      </c>
      <c r="O160" s="40"/>
      <c r="P160" s="41"/>
      <c r="Q160" s="47"/>
      <c r="R160" s="14"/>
      <c r="T160" s="39" t="s">
        <v>145</v>
      </c>
      <c r="U160" s="40"/>
      <c r="V160" s="41"/>
      <c r="W160" s="47"/>
      <c r="X160" s="14"/>
      <c r="Z160" s="39" t="s">
        <v>145</v>
      </c>
      <c r="AA160" s="40"/>
      <c r="AB160" s="41"/>
      <c r="AC160" s="47"/>
      <c r="AD160" s="14"/>
      <c r="AF160" s="39" t="s">
        <v>145</v>
      </c>
      <c r="AG160" s="40"/>
      <c r="AH160" s="41"/>
      <c r="AI160" s="47"/>
    </row>
    <row r="161" spans="1:35" ht="20.100000000000001" customHeight="1" x14ac:dyDescent="0.25">
      <c r="B161" s="131" t="s">
        <v>137</v>
      </c>
      <c r="C161" s="132"/>
      <c r="D161" s="133"/>
      <c r="E161" s="134" t="str">
        <f>'Start Here - Data Entry '!$F42</f>
        <v>NA</v>
      </c>
      <c r="F161" s="14"/>
      <c r="H161" s="131" t="s">
        <v>137</v>
      </c>
      <c r="I161" s="132"/>
      <c r="J161" s="133"/>
      <c r="K161" s="134">
        <f>'Start Here - Data Entry '!$G42</f>
        <v>55</v>
      </c>
      <c r="L161" s="14"/>
      <c r="N161" s="131" t="s">
        <v>137</v>
      </c>
      <c r="O161" s="132"/>
      <c r="P161" s="133"/>
      <c r="Q161" s="134">
        <f>'Start Here - Data Entry '!$H42</f>
        <v>55</v>
      </c>
      <c r="R161" s="14"/>
      <c r="T161" s="131" t="s">
        <v>137</v>
      </c>
      <c r="U161" s="132"/>
      <c r="V161" s="133"/>
      <c r="W161" s="134">
        <f>'Start Here - Data Entry '!$I42</f>
        <v>55</v>
      </c>
      <c r="X161" s="14"/>
      <c r="Z161" s="131" t="s">
        <v>137</v>
      </c>
      <c r="AA161" s="132"/>
      <c r="AB161" s="133"/>
      <c r="AC161" s="134">
        <f>'Start Here - Data Entry '!$J42</f>
        <v>55</v>
      </c>
      <c r="AD161" s="14"/>
      <c r="AF161" s="131" t="s">
        <v>137</v>
      </c>
      <c r="AG161" s="132"/>
      <c r="AH161" s="133"/>
      <c r="AI161" s="134">
        <f>'Start Here - Data Entry '!$K42</f>
        <v>55</v>
      </c>
    </row>
    <row r="162" spans="1:35" ht="20.100000000000001" customHeight="1" x14ac:dyDescent="0.25">
      <c r="B162" s="124" t="s">
        <v>138</v>
      </c>
      <c r="C162" s="35"/>
      <c r="D162" s="56"/>
      <c r="E162" s="135" t="e">
        <f>ROUND(E161,0)</f>
        <v>#VALUE!</v>
      </c>
      <c r="F162" s="14"/>
      <c r="H162" s="124" t="s">
        <v>138</v>
      </c>
      <c r="I162" s="35"/>
      <c r="J162" s="56"/>
      <c r="K162" s="135">
        <f>ROUND(K161,0)</f>
        <v>55</v>
      </c>
      <c r="L162" s="14"/>
      <c r="N162" s="124" t="s">
        <v>138</v>
      </c>
      <c r="O162" s="35"/>
      <c r="P162" s="56"/>
      <c r="Q162" s="135">
        <f>ROUND(Q161,0)</f>
        <v>55</v>
      </c>
      <c r="R162" s="14"/>
      <c r="T162" s="124" t="s">
        <v>138</v>
      </c>
      <c r="U162" s="35"/>
      <c r="V162" s="56"/>
      <c r="W162" s="135">
        <f>ROUND(W161,0)</f>
        <v>55</v>
      </c>
      <c r="X162" s="14"/>
      <c r="Z162" s="124" t="s">
        <v>138</v>
      </c>
      <c r="AA162" s="35"/>
      <c r="AB162" s="56"/>
      <c r="AC162" s="135">
        <f>ROUND(AC161,0)</f>
        <v>55</v>
      </c>
      <c r="AD162" s="14"/>
      <c r="AF162" s="124" t="s">
        <v>138</v>
      </c>
      <c r="AG162" s="35"/>
      <c r="AH162" s="56"/>
      <c r="AI162" s="135">
        <f>ROUND(AI161,0)</f>
        <v>55</v>
      </c>
    </row>
    <row r="163" spans="1:35" ht="20.100000000000001" customHeight="1" x14ac:dyDescent="0.25">
      <c r="B163" s="124" t="s">
        <v>139</v>
      </c>
      <c r="C163" s="36"/>
      <c r="D163" s="56"/>
      <c r="E163" s="71"/>
      <c r="F163" s="14"/>
      <c r="H163" s="124" t="s">
        <v>139</v>
      </c>
      <c r="I163" s="36"/>
      <c r="J163" s="56"/>
      <c r="K163" s="71"/>
      <c r="L163" s="14"/>
      <c r="N163" s="124" t="s">
        <v>139</v>
      </c>
      <c r="O163" s="36"/>
      <c r="P163" s="56"/>
      <c r="Q163" s="71"/>
      <c r="R163" s="14"/>
      <c r="T163" s="124" t="s">
        <v>139</v>
      </c>
      <c r="U163" s="36"/>
      <c r="V163" s="56"/>
      <c r="W163" s="71"/>
      <c r="X163" s="14"/>
      <c r="Z163" s="124" t="s">
        <v>139</v>
      </c>
      <c r="AA163" s="36"/>
      <c r="AB163" s="56"/>
      <c r="AC163" s="71"/>
      <c r="AD163" s="14"/>
      <c r="AF163" s="124" t="s">
        <v>139</v>
      </c>
      <c r="AG163" s="36"/>
      <c r="AH163" s="56"/>
      <c r="AI163" s="71"/>
    </row>
    <row r="164" spans="1:35" ht="20.100000000000001" customHeight="1" x14ac:dyDescent="0.25">
      <c r="A164" s="9">
        <v>1</v>
      </c>
      <c r="B164" s="46" t="s">
        <v>13</v>
      </c>
      <c r="C164" s="36"/>
      <c r="D164" s="56"/>
      <c r="E164" s="5">
        <v>19</v>
      </c>
      <c r="F164" s="14"/>
      <c r="G164" s="9">
        <v>1</v>
      </c>
      <c r="H164" s="46" t="s">
        <v>13</v>
      </c>
      <c r="I164" s="36"/>
      <c r="J164" s="56"/>
      <c r="K164" s="5">
        <v>19</v>
      </c>
      <c r="L164" s="14"/>
      <c r="M164" s="9">
        <v>1</v>
      </c>
      <c r="N164" s="46" t="s">
        <v>13</v>
      </c>
      <c r="O164" s="36"/>
      <c r="P164" s="56"/>
      <c r="Q164" s="5">
        <v>19</v>
      </c>
      <c r="R164" s="14"/>
      <c r="S164" s="9">
        <v>1</v>
      </c>
      <c r="T164" s="46" t="s">
        <v>13</v>
      </c>
      <c r="U164" s="36"/>
      <c r="V164" s="56"/>
      <c r="W164" s="5">
        <v>19</v>
      </c>
      <c r="X164" s="14"/>
      <c r="Y164" s="9">
        <v>1</v>
      </c>
      <c r="Z164" s="46" t="s">
        <v>13</v>
      </c>
      <c r="AA164" s="36"/>
      <c r="AB164" s="56"/>
      <c r="AC164" s="5">
        <v>19</v>
      </c>
      <c r="AD164" s="14"/>
      <c r="AE164" s="9">
        <v>1</v>
      </c>
      <c r="AF164" s="46" t="s">
        <v>13</v>
      </c>
      <c r="AG164" s="36"/>
      <c r="AH164" s="56"/>
      <c r="AI164" s="5">
        <v>19</v>
      </c>
    </row>
    <row r="165" spans="1:35" ht="20.100000000000001" customHeight="1" x14ac:dyDescent="0.25">
      <c r="A165" s="9">
        <v>2</v>
      </c>
      <c r="B165" s="46" t="s">
        <v>14</v>
      </c>
      <c r="C165" s="36"/>
      <c r="D165" s="56"/>
      <c r="E165" s="5">
        <v>19</v>
      </c>
      <c r="F165" s="14"/>
      <c r="G165" s="9">
        <v>2</v>
      </c>
      <c r="H165" s="46" t="s">
        <v>14</v>
      </c>
      <c r="I165" s="36"/>
      <c r="J165" s="56"/>
      <c r="K165" s="5">
        <v>19</v>
      </c>
      <c r="L165" s="14"/>
      <c r="M165" s="9">
        <v>2</v>
      </c>
      <c r="N165" s="46" t="s">
        <v>14</v>
      </c>
      <c r="O165" s="36"/>
      <c r="P165" s="56"/>
      <c r="Q165" s="5">
        <v>19</v>
      </c>
      <c r="R165" s="14"/>
      <c r="S165" s="9">
        <v>2</v>
      </c>
      <c r="T165" s="46" t="s">
        <v>14</v>
      </c>
      <c r="U165" s="36"/>
      <c r="V165" s="56"/>
      <c r="W165" s="5">
        <v>19</v>
      </c>
      <c r="X165" s="14"/>
      <c r="Y165" s="9">
        <v>2</v>
      </c>
      <c r="Z165" s="46" t="s">
        <v>14</v>
      </c>
      <c r="AA165" s="36"/>
      <c r="AB165" s="56"/>
      <c r="AC165" s="5">
        <v>19</v>
      </c>
      <c r="AD165" s="14"/>
      <c r="AE165" s="9">
        <v>2</v>
      </c>
      <c r="AF165" s="46" t="s">
        <v>14</v>
      </c>
      <c r="AG165" s="36"/>
      <c r="AH165" s="56"/>
      <c r="AI165" s="5">
        <v>19</v>
      </c>
    </row>
    <row r="166" spans="1:35" x14ac:dyDescent="0.25">
      <c r="A166" s="9">
        <v>3</v>
      </c>
      <c r="B166" s="46" t="s">
        <v>15</v>
      </c>
      <c r="C166" s="36"/>
      <c r="D166" s="56"/>
      <c r="E166" s="5">
        <v>21</v>
      </c>
      <c r="F166" s="14"/>
      <c r="G166" s="9">
        <v>3</v>
      </c>
      <c r="H166" s="46" t="s">
        <v>15</v>
      </c>
      <c r="I166" s="36"/>
      <c r="J166" s="56"/>
      <c r="K166" s="5">
        <v>21</v>
      </c>
      <c r="L166" s="14"/>
      <c r="M166" s="9">
        <v>3</v>
      </c>
      <c r="N166" s="46" t="s">
        <v>15</v>
      </c>
      <c r="O166" s="36"/>
      <c r="P166" s="56"/>
      <c r="Q166" s="5">
        <v>21</v>
      </c>
      <c r="R166" s="14"/>
      <c r="S166" s="9">
        <v>3</v>
      </c>
      <c r="T166" s="46" t="s">
        <v>15</v>
      </c>
      <c r="U166" s="36"/>
      <c r="V166" s="56"/>
      <c r="W166" s="5">
        <v>21</v>
      </c>
      <c r="X166" s="14"/>
      <c r="Y166" s="9">
        <v>3</v>
      </c>
      <c r="Z166" s="46" t="s">
        <v>15</v>
      </c>
      <c r="AA166" s="36"/>
      <c r="AB166" s="56"/>
      <c r="AC166" s="5">
        <v>21</v>
      </c>
      <c r="AD166" s="14"/>
      <c r="AE166" s="9">
        <v>3</v>
      </c>
      <c r="AF166" s="46" t="s">
        <v>15</v>
      </c>
      <c r="AG166" s="36"/>
      <c r="AH166" s="56"/>
      <c r="AI166" s="5">
        <v>21</v>
      </c>
    </row>
    <row r="167" spans="1:35" x14ac:dyDescent="0.25">
      <c r="A167" s="9">
        <v>4</v>
      </c>
      <c r="B167" s="136" t="s">
        <v>17</v>
      </c>
      <c r="C167" s="36"/>
      <c r="D167" s="56"/>
      <c r="E167" s="5">
        <v>21</v>
      </c>
      <c r="F167" s="14"/>
      <c r="G167" s="9">
        <v>4</v>
      </c>
      <c r="H167" s="136" t="s">
        <v>17</v>
      </c>
      <c r="I167" s="36"/>
      <c r="J167" s="56"/>
      <c r="K167" s="5">
        <v>21</v>
      </c>
      <c r="L167" s="14"/>
      <c r="M167" s="9">
        <v>4</v>
      </c>
      <c r="N167" s="136" t="s">
        <v>17</v>
      </c>
      <c r="O167" s="36"/>
      <c r="P167" s="56"/>
      <c r="Q167" s="5">
        <v>21</v>
      </c>
      <c r="R167" s="14"/>
      <c r="S167" s="9">
        <v>4</v>
      </c>
      <c r="T167" s="136" t="s">
        <v>17</v>
      </c>
      <c r="U167" s="36"/>
      <c r="V167" s="56"/>
      <c r="W167" s="5">
        <v>21</v>
      </c>
      <c r="X167" s="14"/>
      <c r="Y167" s="9">
        <v>4</v>
      </c>
      <c r="Z167" s="136" t="s">
        <v>17</v>
      </c>
      <c r="AA167" s="36"/>
      <c r="AB167" s="56"/>
      <c r="AC167" s="5">
        <v>21</v>
      </c>
      <c r="AD167" s="14"/>
      <c r="AE167" s="9">
        <v>4</v>
      </c>
      <c r="AF167" s="136" t="s">
        <v>17</v>
      </c>
      <c r="AG167" s="36"/>
      <c r="AH167" s="56"/>
      <c r="AI167" s="5">
        <v>21</v>
      </c>
    </row>
    <row r="168" spans="1:35" x14ac:dyDescent="0.25">
      <c r="A168" s="9">
        <v>5</v>
      </c>
      <c r="B168" s="127" t="s">
        <v>16</v>
      </c>
      <c r="C168" s="36"/>
      <c r="D168" s="56"/>
      <c r="E168" s="6">
        <v>23</v>
      </c>
      <c r="F168" s="14"/>
      <c r="G168" s="9">
        <v>5</v>
      </c>
      <c r="H168" s="127" t="s">
        <v>16</v>
      </c>
      <c r="I168" s="36"/>
      <c r="J168" s="56"/>
      <c r="K168" s="6">
        <v>23</v>
      </c>
      <c r="L168" s="14"/>
      <c r="M168" s="9">
        <v>5</v>
      </c>
      <c r="N168" s="127" t="s">
        <v>16</v>
      </c>
      <c r="O168" s="36"/>
      <c r="P168" s="56"/>
      <c r="Q168" s="6">
        <v>23</v>
      </c>
      <c r="R168" s="14"/>
      <c r="S168" s="9">
        <v>5</v>
      </c>
      <c r="T168" s="127" t="s">
        <v>16</v>
      </c>
      <c r="U168" s="36"/>
      <c r="V168" s="56"/>
      <c r="W168" s="6">
        <v>23</v>
      </c>
      <c r="X168" s="14"/>
      <c r="Y168" s="9">
        <v>5</v>
      </c>
      <c r="Z168" s="127" t="s">
        <v>16</v>
      </c>
      <c r="AA168" s="36"/>
      <c r="AB168" s="56"/>
      <c r="AC168" s="6">
        <v>23</v>
      </c>
      <c r="AD168" s="14"/>
      <c r="AE168" s="9">
        <v>5</v>
      </c>
      <c r="AF168" s="127" t="s">
        <v>16</v>
      </c>
      <c r="AG168" s="36"/>
      <c r="AH168" s="56"/>
      <c r="AI168" s="6">
        <v>23</v>
      </c>
    </row>
    <row r="169" spans="1:35" ht="15.75" thickBot="1" x14ac:dyDescent="0.3">
      <c r="B169" s="127" t="s">
        <v>140</v>
      </c>
      <c r="C169" s="36"/>
      <c r="D169" s="56"/>
      <c r="E169" s="137">
        <f>IF('Start Here - Data Entry '!$E$5='Calculations - HIDE'!A164,'Calculations - HIDE'!E164,IF('Start Here - Data Entry '!$E$5='Calculations - HIDE'!A165,'Calculations - HIDE'!E165,IF('Start Here - Data Entry '!$E$5='Calculations - HIDE'!A166,'Calculations - HIDE'!E166,IF('Start Here - Data Entry '!$E$5='Calculations - HIDE'!A167,'Calculations - HIDE'!E167,'Calculations - HIDE'!E168))))</f>
        <v>19</v>
      </c>
      <c r="F169" s="14"/>
      <c r="H169" s="127" t="s">
        <v>140</v>
      </c>
      <c r="I169" s="36"/>
      <c r="J169" s="56"/>
      <c r="K169" s="137">
        <f>IF('Start Here - Data Entry '!$E$5='Calculations - HIDE'!G164,'Calculations - HIDE'!K164,IF('Start Here - Data Entry '!$E$5='Calculations - HIDE'!G165,'Calculations - HIDE'!K165,IF('Start Here - Data Entry '!$E$5='Calculations - HIDE'!G166,'Calculations - HIDE'!K166,IF('Start Here - Data Entry '!$E$5='Calculations - HIDE'!G167,'Calculations - HIDE'!K167,'Calculations - HIDE'!K168))))</f>
        <v>19</v>
      </c>
      <c r="L169" s="14"/>
      <c r="N169" s="127" t="s">
        <v>140</v>
      </c>
      <c r="O169" s="36"/>
      <c r="P169" s="56"/>
      <c r="Q169" s="137">
        <f>IF('Start Here - Data Entry '!$E$5='Calculations - HIDE'!M164,'Calculations - HIDE'!Q164,IF('Start Here - Data Entry '!$E$5='Calculations - HIDE'!M165,'Calculations - HIDE'!Q165,IF('Start Here - Data Entry '!$E$5='Calculations - HIDE'!M166,'Calculations - HIDE'!Q166,IF('Start Here - Data Entry '!$E$5='Calculations - HIDE'!M167,'Calculations - HIDE'!Q167,'Calculations - HIDE'!Q168))))</f>
        <v>19</v>
      </c>
      <c r="R169" s="14"/>
      <c r="T169" s="127" t="s">
        <v>140</v>
      </c>
      <c r="U169" s="36"/>
      <c r="V169" s="56"/>
      <c r="W169" s="137">
        <f>IF('Start Here - Data Entry '!$E$5='Calculations - HIDE'!S164,'Calculations - HIDE'!W164,IF('Start Here - Data Entry '!$E$5='Calculations - HIDE'!S165,'Calculations - HIDE'!W165,IF('Start Here - Data Entry '!$E$5='Calculations - HIDE'!S166,'Calculations - HIDE'!W166,IF('Start Here - Data Entry '!$E$5='Calculations - HIDE'!S167,'Calculations - HIDE'!W167,'Calculations - HIDE'!W168))))</f>
        <v>19</v>
      </c>
      <c r="X169" s="14"/>
      <c r="Z169" s="127" t="s">
        <v>140</v>
      </c>
      <c r="AA169" s="36"/>
      <c r="AB169" s="56"/>
      <c r="AC169" s="137">
        <f>IF('Start Here - Data Entry '!$E$5='Calculations - HIDE'!Y164,'Calculations - HIDE'!AC164,IF('Start Here - Data Entry '!$E$5='Calculations - HIDE'!Y165,'Calculations - HIDE'!AC165,IF('Start Here - Data Entry '!$E$5='Calculations - HIDE'!Y166,'Calculations - HIDE'!AC166,IF('Start Here - Data Entry '!$E$5='Calculations - HIDE'!Y167,'Calculations - HIDE'!AC167,'Calculations - HIDE'!AC168))))</f>
        <v>19</v>
      </c>
      <c r="AD169" s="14"/>
      <c r="AF169" s="127" t="s">
        <v>140</v>
      </c>
      <c r="AG169" s="36"/>
      <c r="AH169" s="56"/>
      <c r="AI169" s="137">
        <f>IF('Start Here - Data Entry '!$E$5='Calculations - HIDE'!AE164,'Calculations - HIDE'!AI164,IF('Start Here - Data Entry '!$E$5='Calculations - HIDE'!AE165,'Calculations - HIDE'!AI165,IF('Start Here - Data Entry '!$E$5='Calculations - HIDE'!AE166,'Calculations - HIDE'!AI166,IF('Start Here - Data Entry '!$E$5='Calculations - HIDE'!AE167,'Calculations - HIDE'!AI167,'Calculations - HIDE'!AI168))))</f>
        <v>19</v>
      </c>
    </row>
    <row r="170" spans="1:35" ht="15.75" thickTop="1" x14ac:dyDescent="0.25">
      <c r="B170" s="127" t="s">
        <v>141</v>
      </c>
      <c r="C170" s="36"/>
      <c r="D170" s="56"/>
      <c r="E170" s="134" t="e">
        <f>E162/E169</f>
        <v>#VALUE!</v>
      </c>
      <c r="F170" s="14"/>
      <c r="H170" s="127" t="s">
        <v>141</v>
      </c>
      <c r="I170" s="36"/>
      <c r="J170" s="56"/>
      <c r="K170" s="134">
        <f>K162/K169</f>
        <v>2.8947368421052633</v>
      </c>
      <c r="L170" s="14"/>
      <c r="N170" s="127" t="s">
        <v>141</v>
      </c>
      <c r="O170" s="36"/>
      <c r="P170" s="56"/>
      <c r="Q170" s="134">
        <f>Q162/Q169</f>
        <v>2.8947368421052633</v>
      </c>
      <c r="R170" s="14"/>
      <c r="T170" s="127" t="s">
        <v>141</v>
      </c>
      <c r="U170" s="36"/>
      <c r="V170" s="56"/>
      <c r="W170" s="134">
        <f>W162/W169</f>
        <v>2.8947368421052633</v>
      </c>
      <c r="X170" s="14"/>
      <c r="Z170" s="127" t="s">
        <v>141</v>
      </c>
      <c r="AA170" s="36"/>
      <c r="AB170" s="56"/>
      <c r="AC170" s="134">
        <f>AC162/AC169</f>
        <v>2.8947368421052633</v>
      </c>
      <c r="AD170" s="14"/>
      <c r="AF170" s="127" t="s">
        <v>141</v>
      </c>
      <c r="AG170" s="36"/>
      <c r="AH170" s="56"/>
      <c r="AI170" s="134">
        <f>AI162/AI169</f>
        <v>2.8947368421052633</v>
      </c>
    </row>
    <row r="171" spans="1:35" x14ac:dyDescent="0.25">
      <c r="B171" s="127" t="s">
        <v>142</v>
      </c>
      <c r="C171" s="36"/>
      <c r="D171" s="56"/>
      <c r="E171" s="138" t="e">
        <f>TRUNC(E170)</f>
        <v>#VALUE!</v>
      </c>
      <c r="F171" s="14"/>
      <c r="H171" s="127" t="s">
        <v>142</v>
      </c>
      <c r="I171" s="36"/>
      <c r="J171" s="56"/>
      <c r="K171" s="138">
        <f>TRUNC(K170)</f>
        <v>2</v>
      </c>
      <c r="L171" s="14"/>
      <c r="N171" s="127" t="s">
        <v>142</v>
      </c>
      <c r="O171" s="36"/>
      <c r="P171" s="56"/>
      <c r="Q171" s="138">
        <f>TRUNC(Q170)</f>
        <v>2</v>
      </c>
      <c r="R171" s="14"/>
      <c r="T171" s="127" t="s">
        <v>142</v>
      </c>
      <c r="U171" s="36"/>
      <c r="V171" s="56"/>
      <c r="W171" s="138">
        <f>TRUNC(W170)</f>
        <v>2</v>
      </c>
      <c r="X171" s="14"/>
      <c r="Z171" s="127" t="s">
        <v>142</v>
      </c>
      <c r="AA171" s="36"/>
      <c r="AB171" s="56"/>
      <c r="AC171" s="138">
        <f>TRUNC(AC170)</f>
        <v>2</v>
      </c>
      <c r="AD171" s="14"/>
      <c r="AF171" s="127" t="s">
        <v>142</v>
      </c>
      <c r="AG171" s="36"/>
      <c r="AH171" s="56"/>
      <c r="AI171" s="138">
        <f>TRUNC(AI170)</f>
        <v>2</v>
      </c>
    </row>
    <row r="172" spans="1:35" x14ac:dyDescent="0.25">
      <c r="B172" s="127" t="s">
        <v>143</v>
      </c>
      <c r="C172" s="36"/>
      <c r="D172" s="56"/>
      <c r="E172" s="134" t="e">
        <f>E170-E171</f>
        <v>#VALUE!</v>
      </c>
      <c r="F172" s="14"/>
      <c r="H172" s="127" t="s">
        <v>143</v>
      </c>
      <c r="I172" s="36"/>
      <c r="J172" s="56"/>
      <c r="K172" s="134">
        <f>K170-K171</f>
        <v>0.89473684210526327</v>
      </c>
      <c r="L172" s="14"/>
      <c r="N172" s="127" t="s">
        <v>143</v>
      </c>
      <c r="O172" s="36"/>
      <c r="P172" s="56"/>
      <c r="Q172" s="134">
        <f>Q170-Q171</f>
        <v>0.89473684210526327</v>
      </c>
      <c r="R172" s="14"/>
      <c r="T172" s="127" t="s">
        <v>143</v>
      </c>
      <c r="U172" s="36"/>
      <c r="V172" s="56"/>
      <c r="W172" s="134">
        <f>W170-W171</f>
        <v>0.89473684210526327</v>
      </c>
      <c r="X172" s="14"/>
      <c r="Z172" s="127" t="s">
        <v>143</v>
      </c>
      <c r="AA172" s="36"/>
      <c r="AB172" s="56"/>
      <c r="AC172" s="134">
        <f>AC170-AC171</f>
        <v>0.89473684210526327</v>
      </c>
      <c r="AD172" s="14"/>
      <c r="AF172" s="127" t="s">
        <v>143</v>
      </c>
      <c r="AG172" s="36"/>
      <c r="AH172" s="56"/>
      <c r="AI172" s="134">
        <f>AI170-AI171</f>
        <v>0.89473684210526327</v>
      </c>
    </row>
    <row r="173" spans="1:35" x14ac:dyDescent="0.25">
      <c r="B173" s="127" t="s">
        <v>144</v>
      </c>
      <c r="C173" s="36"/>
      <c r="D173" s="56"/>
      <c r="E173" s="134" t="e">
        <f>IF(E172&lt;0.25,0,IF(E172&lt;0.66,0.5,IF(E172&gt;=0.66,1)))</f>
        <v>#VALUE!</v>
      </c>
      <c r="F173" s="14"/>
      <c r="H173" s="127" t="s">
        <v>144</v>
      </c>
      <c r="I173" s="36"/>
      <c r="J173" s="56"/>
      <c r="K173" s="134">
        <f>IF(K172&lt;0.25,0,IF(K172&lt;0.66,0.5,IF(K172&gt;=0.66,1)))</f>
        <v>1</v>
      </c>
      <c r="L173" s="14"/>
      <c r="N173" s="127" t="s">
        <v>144</v>
      </c>
      <c r="O173" s="36"/>
      <c r="P173" s="56"/>
      <c r="Q173" s="134">
        <f>IF(Q172&lt;0.25,0,IF(Q172&lt;0.66,0.5,IF(Q172&gt;=0.66,1)))</f>
        <v>1</v>
      </c>
      <c r="R173" s="14"/>
      <c r="T173" s="127" t="s">
        <v>144</v>
      </c>
      <c r="U173" s="36"/>
      <c r="V173" s="56"/>
      <c r="W173" s="134">
        <f>IF(W172&lt;0.25,0,IF(W172&lt;0.66,0.5,IF(W172&gt;=0.66,1)))</f>
        <v>1</v>
      </c>
      <c r="X173" s="14"/>
      <c r="Z173" s="127" t="s">
        <v>144</v>
      </c>
      <c r="AA173" s="36"/>
      <c r="AB173" s="56"/>
      <c r="AC173" s="134">
        <f>IF(AC172&lt;0.25,0,IF(AC172&lt;0.66,0.5,IF(AC172&gt;=0.66,1)))</f>
        <v>1</v>
      </c>
      <c r="AD173" s="14"/>
      <c r="AF173" s="127" t="s">
        <v>144</v>
      </c>
      <c r="AG173" s="36"/>
      <c r="AH173" s="56"/>
      <c r="AI173" s="134">
        <f>IF(AI172&lt;0.25,0,IF(AI172&lt;0.66,0.5,IF(AI172&gt;=0.66,1)))</f>
        <v>1</v>
      </c>
    </row>
    <row r="174" spans="1:35" x14ac:dyDescent="0.25">
      <c r="B174" s="139" t="s">
        <v>146</v>
      </c>
      <c r="C174" s="110"/>
      <c r="D174" s="140"/>
      <c r="E174" s="141" t="e">
        <f>IF(E171+E173&lt;1,1,E173+E171)</f>
        <v>#VALUE!</v>
      </c>
      <c r="F174" s="14"/>
      <c r="H174" s="139" t="s">
        <v>146</v>
      </c>
      <c r="I174" s="110"/>
      <c r="J174" s="140"/>
      <c r="K174" s="141">
        <f>IF(K171+K173&lt;1,1,K173+K171)</f>
        <v>3</v>
      </c>
      <c r="L174" s="14"/>
      <c r="N174" s="139" t="s">
        <v>146</v>
      </c>
      <c r="O174" s="110"/>
      <c r="P174" s="140"/>
      <c r="Q174" s="141">
        <f>IF(Q171+Q173&lt;1,1,Q173+Q171)</f>
        <v>3</v>
      </c>
      <c r="R174" s="14"/>
      <c r="T174" s="139" t="s">
        <v>146</v>
      </c>
      <c r="U174" s="110"/>
      <c r="V174" s="140"/>
      <c r="W174" s="141">
        <f>IF(W171+W173&lt;1,1,W173+W171)</f>
        <v>3</v>
      </c>
      <c r="X174" s="14"/>
      <c r="Z174" s="139" t="s">
        <v>146</v>
      </c>
      <c r="AA174" s="110"/>
      <c r="AB174" s="140"/>
      <c r="AC174" s="141">
        <f>IF(AC171+AC173&lt;1,1,AC173+AC171)</f>
        <v>3</v>
      </c>
      <c r="AD174" s="14"/>
      <c r="AF174" s="139" t="s">
        <v>146</v>
      </c>
      <c r="AG174" s="110"/>
      <c r="AH174" s="140"/>
      <c r="AI174" s="141">
        <f>IF(AI171+AI173&lt;1,1,AI173+AI171)</f>
        <v>3</v>
      </c>
    </row>
    <row r="175" spans="1:35" x14ac:dyDescent="0.25">
      <c r="B175" s="142" t="s">
        <v>147</v>
      </c>
      <c r="C175" s="110"/>
      <c r="D175" s="140"/>
      <c r="E175" s="143" t="e">
        <f>E174*$E$5</f>
        <v>#VALUE!</v>
      </c>
      <c r="F175" s="14"/>
      <c r="H175" s="142" t="s">
        <v>147</v>
      </c>
      <c r="I175" s="110"/>
      <c r="J175" s="140"/>
      <c r="K175" s="143">
        <f>K174*$E$5</f>
        <v>195924</v>
      </c>
      <c r="L175" s="14"/>
      <c r="N175" s="142" t="s">
        <v>147</v>
      </c>
      <c r="O175" s="110"/>
      <c r="P175" s="140"/>
      <c r="Q175" s="143">
        <f>Q174*$E$5</f>
        <v>195924</v>
      </c>
      <c r="R175" s="14"/>
      <c r="T175" s="142" t="s">
        <v>147</v>
      </c>
      <c r="U175" s="110"/>
      <c r="V175" s="140"/>
      <c r="W175" s="143">
        <f>W174*$E$5</f>
        <v>195924</v>
      </c>
      <c r="X175" s="14"/>
      <c r="Z175" s="142" t="s">
        <v>147</v>
      </c>
      <c r="AA175" s="110"/>
      <c r="AB175" s="140"/>
      <c r="AC175" s="143">
        <f>AC174*$E$5</f>
        <v>195924</v>
      </c>
      <c r="AD175" s="14"/>
      <c r="AF175" s="142" t="s">
        <v>147</v>
      </c>
      <c r="AG175" s="110"/>
      <c r="AH175" s="140"/>
      <c r="AI175" s="143">
        <f>AI174*$E$5</f>
        <v>195924</v>
      </c>
    </row>
    <row r="176" spans="1:35" ht="15.75" thickBot="1" x14ac:dyDescent="0.3">
      <c r="B176" s="144"/>
      <c r="C176" s="89"/>
      <c r="D176" s="145"/>
      <c r="E176" s="146"/>
      <c r="F176" s="14"/>
      <c r="H176" s="144"/>
      <c r="I176" s="89"/>
      <c r="J176" s="145"/>
      <c r="K176" s="146"/>
      <c r="L176" s="14"/>
      <c r="N176" s="144"/>
      <c r="O176" s="89"/>
      <c r="P176" s="145"/>
      <c r="Q176" s="146"/>
      <c r="R176" s="14"/>
      <c r="T176" s="144"/>
      <c r="U176" s="89"/>
      <c r="V176" s="145"/>
      <c r="W176" s="146"/>
      <c r="X176" s="14"/>
      <c r="Z176" s="144"/>
      <c r="AA176" s="89"/>
      <c r="AB176" s="145"/>
      <c r="AC176" s="146"/>
      <c r="AD176" s="14"/>
      <c r="AF176" s="144"/>
      <c r="AG176" s="89"/>
      <c r="AH176" s="145"/>
      <c r="AI176" s="146"/>
    </row>
    <row r="177" spans="1:35" ht="15.75" thickBot="1" x14ac:dyDescent="0.3">
      <c r="C177" s="13"/>
      <c r="D177" s="13"/>
      <c r="E177" s="13"/>
      <c r="F177" s="14"/>
      <c r="I177" s="13"/>
      <c r="J177" s="13"/>
      <c r="K177" s="13"/>
      <c r="L177" s="14"/>
      <c r="O177" s="13"/>
      <c r="P177" s="13"/>
      <c r="Q177" s="13"/>
      <c r="R177" s="14"/>
      <c r="U177" s="13"/>
      <c r="V177" s="13"/>
      <c r="W177" s="13"/>
      <c r="X177" s="14"/>
      <c r="AA177" s="13"/>
      <c r="AB177" s="13"/>
      <c r="AC177" s="13"/>
      <c r="AD177" s="14"/>
      <c r="AG177" s="13"/>
      <c r="AH177" s="13"/>
      <c r="AI177" s="13"/>
    </row>
    <row r="178" spans="1:35" ht="15.75" thickBot="1" x14ac:dyDescent="0.3">
      <c r="B178" s="92" t="s">
        <v>123</v>
      </c>
      <c r="C178" s="13"/>
      <c r="D178" s="13"/>
      <c r="E178" s="13"/>
      <c r="F178" s="76"/>
      <c r="H178" s="92" t="s">
        <v>123</v>
      </c>
      <c r="I178" s="13"/>
      <c r="J178" s="13"/>
      <c r="K178" s="13"/>
      <c r="L178" s="76"/>
      <c r="N178" s="92" t="s">
        <v>123</v>
      </c>
      <c r="O178" s="13"/>
      <c r="P178" s="13"/>
      <c r="Q178" s="13"/>
      <c r="R178" s="76"/>
      <c r="T178" s="92" t="s">
        <v>123</v>
      </c>
      <c r="U178" s="13"/>
      <c r="V178" s="13"/>
      <c r="W178" s="13"/>
      <c r="X178" s="76"/>
      <c r="Z178" s="92" t="s">
        <v>123</v>
      </c>
      <c r="AA178" s="13"/>
      <c r="AB178" s="13"/>
      <c r="AC178" s="13"/>
      <c r="AD178" s="76"/>
      <c r="AF178" s="92" t="s">
        <v>123</v>
      </c>
      <c r="AG178" s="13"/>
      <c r="AH178" s="13"/>
      <c r="AI178" s="13"/>
    </row>
    <row r="179" spans="1:35" ht="15.75" thickBot="1" x14ac:dyDescent="0.3">
      <c r="B179" s="77" t="s">
        <v>20</v>
      </c>
      <c r="C179" s="78" t="s">
        <v>2</v>
      </c>
      <c r="D179" s="78" t="s">
        <v>3</v>
      </c>
      <c r="E179" s="79" t="s">
        <v>1</v>
      </c>
      <c r="H179" s="77" t="s">
        <v>20</v>
      </c>
      <c r="I179" s="78" t="s">
        <v>2</v>
      </c>
      <c r="J179" s="78" t="s">
        <v>3</v>
      </c>
      <c r="K179" s="79" t="s">
        <v>1</v>
      </c>
      <c r="N179" s="77" t="s">
        <v>20</v>
      </c>
      <c r="O179" s="78" t="s">
        <v>2</v>
      </c>
      <c r="P179" s="78" t="s">
        <v>3</v>
      </c>
      <c r="Q179" s="79" t="s">
        <v>1</v>
      </c>
      <c r="T179" s="77" t="s">
        <v>20</v>
      </c>
      <c r="U179" s="78" t="s">
        <v>2</v>
      </c>
      <c r="V179" s="78" t="s">
        <v>3</v>
      </c>
      <c r="W179" s="79" t="s">
        <v>1</v>
      </c>
      <c r="Z179" s="77" t="s">
        <v>20</v>
      </c>
      <c r="AA179" s="78" t="s">
        <v>2</v>
      </c>
      <c r="AB179" s="78" t="s">
        <v>3</v>
      </c>
      <c r="AC179" s="79" t="s">
        <v>1</v>
      </c>
      <c r="AF179" s="77" t="s">
        <v>20</v>
      </c>
      <c r="AG179" s="78" t="s">
        <v>2</v>
      </c>
      <c r="AH179" s="78" t="s">
        <v>3</v>
      </c>
      <c r="AI179" s="79" t="s">
        <v>1</v>
      </c>
    </row>
    <row r="180" spans="1:35" x14ac:dyDescent="0.25">
      <c r="B180" s="29" t="s">
        <v>162</v>
      </c>
      <c r="C180" s="94"/>
      <c r="D180" s="31"/>
      <c r="E180" s="147">
        <f>D12</f>
        <v>484</v>
      </c>
      <c r="H180" s="29" t="s">
        <v>162</v>
      </c>
      <c r="I180" s="94"/>
      <c r="J180" s="31"/>
      <c r="K180" s="147">
        <f>J12</f>
        <v>484</v>
      </c>
      <c r="N180" s="29" t="s">
        <v>162</v>
      </c>
      <c r="O180" s="94"/>
      <c r="P180" s="31"/>
      <c r="Q180" s="147">
        <f>P12</f>
        <v>507</v>
      </c>
      <c r="T180" s="29" t="s">
        <v>162</v>
      </c>
      <c r="U180" s="94"/>
      <c r="V180" s="31"/>
      <c r="W180" s="147">
        <f>V12</f>
        <v>529</v>
      </c>
      <c r="Z180" s="29" t="s">
        <v>162</v>
      </c>
      <c r="AA180" s="94"/>
      <c r="AB180" s="31"/>
      <c r="AC180" s="147">
        <f>AB12</f>
        <v>554</v>
      </c>
      <c r="AF180" s="29" t="s">
        <v>162</v>
      </c>
      <c r="AG180" s="94"/>
      <c r="AH180" s="31"/>
      <c r="AI180" s="147">
        <f>AH12</f>
        <v>574</v>
      </c>
    </row>
    <row r="181" spans="1:35" x14ac:dyDescent="0.25">
      <c r="A181" s="9">
        <v>1</v>
      </c>
      <c r="B181" s="46" t="s">
        <v>13</v>
      </c>
      <c r="C181" s="35"/>
      <c r="D181" s="36"/>
      <c r="E181" s="37"/>
      <c r="G181" s="9">
        <v>1</v>
      </c>
      <c r="H181" s="46" t="s">
        <v>13</v>
      </c>
      <c r="I181" s="35"/>
      <c r="J181" s="36"/>
      <c r="K181" s="37"/>
      <c r="M181" s="9">
        <v>1</v>
      </c>
      <c r="N181" s="46" t="s">
        <v>13</v>
      </c>
      <c r="O181" s="35"/>
      <c r="P181" s="36"/>
      <c r="Q181" s="37"/>
      <c r="S181" s="9">
        <v>1</v>
      </c>
      <c r="T181" s="46" t="s">
        <v>13</v>
      </c>
      <c r="U181" s="35"/>
      <c r="V181" s="36"/>
      <c r="W181" s="37"/>
      <c r="Y181" s="9">
        <v>1</v>
      </c>
      <c r="Z181" s="46" t="s">
        <v>13</v>
      </c>
      <c r="AA181" s="35"/>
      <c r="AB181" s="36"/>
      <c r="AC181" s="37"/>
      <c r="AE181" s="9">
        <v>1</v>
      </c>
      <c r="AF181" s="46" t="s">
        <v>13</v>
      </c>
      <c r="AG181" s="35"/>
      <c r="AH181" s="36"/>
      <c r="AI181" s="37"/>
    </row>
    <row r="182" spans="1:35" x14ac:dyDescent="0.25">
      <c r="A182" s="9">
        <v>2</v>
      </c>
      <c r="B182" s="46" t="s">
        <v>14</v>
      </c>
      <c r="C182" s="148" t="s">
        <v>148</v>
      </c>
      <c r="D182" s="149" t="s">
        <v>149</v>
      </c>
      <c r="E182" s="37"/>
      <c r="G182" s="9">
        <v>2</v>
      </c>
      <c r="H182" s="46" t="s">
        <v>14</v>
      </c>
      <c r="I182" s="148" t="s">
        <v>148</v>
      </c>
      <c r="J182" s="149" t="s">
        <v>149</v>
      </c>
      <c r="K182" s="37"/>
      <c r="M182" s="9">
        <v>2</v>
      </c>
      <c r="N182" s="46" t="s">
        <v>14</v>
      </c>
      <c r="O182" s="148" t="s">
        <v>148</v>
      </c>
      <c r="P182" s="149" t="s">
        <v>149</v>
      </c>
      <c r="Q182" s="37"/>
      <c r="S182" s="9">
        <v>2</v>
      </c>
      <c r="T182" s="46" t="s">
        <v>14</v>
      </c>
      <c r="U182" s="148" t="s">
        <v>148</v>
      </c>
      <c r="V182" s="149" t="s">
        <v>149</v>
      </c>
      <c r="W182" s="37"/>
      <c r="Y182" s="9">
        <v>2</v>
      </c>
      <c r="Z182" s="46" t="s">
        <v>14</v>
      </c>
      <c r="AA182" s="148" t="s">
        <v>148</v>
      </c>
      <c r="AB182" s="149" t="s">
        <v>149</v>
      </c>
      <c r="AC182" s="37"/>
      <c r="AE182" s="9">
        <v>2</v>
      </c>
      <c r="AF182" s="46" t="s">
        <v>14</v>
      </c>
      <c r="AG182" s="148" t="s">
        <v>148</v>
      </c>
      <c r="AH182" s="149" t="s">
        <v>149</v>
      </c>
      <c r="AI182" s="37"/>
    </row>
    <row r="183" spans="1:35" x14ac:dyDescent="0.25">
      <c r="B183" s="150">
        <v>399</v>
      </c>
      <c r="C183" s="125">
        <v>1</v>
      </c>
      <c r="D183" s="151">
        <f>C183/5</f>
        <v>0.2</v>
      </c>
      <c r="E183" s="37"/>
      <c r="H183" s="150">
        <v>399</v>
      </c>
      <c r="I183" s="125">
        <v>1</v>
      </c>
      <c r="J183" s="151">
        <f>I183/5</f>
        <v>0.2</v>
      </c>
      <c r="K183" s="37"/>
      <c r="N183" s="150">
        <v>399</v>
      </c>
      <c r="O183" s="125">
        <v>1</v>
      </c>
      <c r="P183" s="151">
        <f>O183/5</f>
        <v>0.2</v>
      </c>
      <c r="Q183" s="37"/>
      <c r="T183" s="150">
        <v>399</v>
      </c>
      <c r="U183" s="125">
        <v>1</v>
      </c>
      <c r="V183" s="151">
        <f>U183/5</f>
        <v>0.2</v>
      </c>
      <c r="W183" s="37"/>
      <c r="Z183" s="150">
        <v>399</v>
      </c>
      <c r="AA183" s="125">
        <v>1</v>
      </c>
      <c r="AB183" s="151">
        <f>AA183/5</f>
        <v>0.2</v>
      </c>
      <c r="AC183" s="37"/>
      <c r="AF183" s="150">
        <v>399</v>
      </c>
      <c r="AG183" s="125">
        <v>1</v>
      </c>
      <c r="AH183" s="151">
        <f>AG183/5</f>
        <v>0.2</v>
      </c>
      <c r="AI183" s="37"/>
    </row>
    <row r="184" spans="1:35" x14ac:dyDescent="0.25">
      <c r="B184" s="150">
        <v>700</v>
      </c>
      <c r="C184" s="125">
        <v>2</v>
      </c>
      <c r="D184" s="151">
        <f>C184/5</f>
        <v>0.4</v>
      </c>
      <c r="E184" s="37"/>
      <c r="H184" s="150">
        <v>700</v>
      </c>
      <c r="I184" s="125">
        <v>2</v>
      </c>
      <c r="J184" s="151">
        <f>I184/5</f>
        <v>0.4</v>
      </c>
      <c r="K184" s="37"/>
      <c r="N184" s="150">
        <v>700</v>
      </c>
      <c r="O184" s="125">
        <v>2</v>
      </c>
      <c r="P184" s="151">
        <f>O184/5</f>
        <v>0.4</v>
      </c>
      <c r="Q184" s="37"/>
      <c r="T184" s="150">
        <v>700</v>
      </c>
      <c r="U184" s="125">
        <v>2</v>
      </c>
      <c r="V184" s="151">
        <f>U184/5</f>
        <v>0.4</v>
      </c>
      <c r="W184" s="37"/>
      <c r="Z184" s="150">
        <v>700</v>
      </c>
      <c r="AA184" s="125">
        <v>2</v>
      </c>
      <c r="AB184" s="151">
        <f>AA184/5</f>
        <v>0.4</v>
      </c>
      <c r="AC184" s="37"/>
      <c r="AF184" s="150">
        <v>700</v>
      </c>
      <c r="AG184" s="125">
        <v>2</v>
      </c>
      <c r="AH184" s="151">
        <f>AG184/5</f>
        <v>0.4</v>
      </c>
      <c r="AI184" s="37"/>
    </row>
    <row r="185" spans="1:35" x14ac:dyDescent="0.25">
      <c r="B185" s="150">
        <v>999</v>
      </c>
      <c r="C185" s="125">
        <v>2.5</v>
      </c>
      <c r="D185" s="151">
        <f>C185/5</f>
        <v>0.5</v>
      </c>
      <c r="E185" s="152"/>
      <c r="H185" s="150">
        <v>999</v>
      </c>
      <c r="I185" s="125">
        <v>2.5</v>
      </c>
      <c r="J185" s="151">
        <f>I185/5</f>
        <v>0.5</v>
      </c>
      <c r="K185" s="152"/>
      <c r="N185" s="150">
        <v>999</v>
      </c>
      <c r="O185" s="125">
        <v>2.5</v>
      </c>
      <c r="P185" s="151">
        <f>O185/5</f>
        <v>0.5</v>
      </c>
      <c r="Q185" s="152"/>
      <c r="T185" s="150">
        <v>999</v>
      </c>
      <c r="U185" s="125">
        <v>2.5</v>
      </c>
      <c r="V185" s="151">
        <f>U185/5</f>
        <v>0.5</v>
      </c>
      <c r="W185" s="152"/>
      <c r="Z185" s="150">
        <v>999</v>
      </c>
      <c r="AA185" s="125">
        <v>2.5</v>
      </c>
      <c r="AB185" s="151">
        <f>AA185/5</f>
        <v>0.5</v>
      </c>
      <c r="AC185" s="152"/>
      <c r="AF185" s="150">
        <v>999</v>
      </c>
      <c r="AG185" s="125">
        <v>2.5</v>
      </c>
      <c r="AH185" s="151">
        <f>AG185/5</f>
        <v>0.5</v>
      </c>
      <c r="AI185" s="152"/>
    </row>
    <row r="186" spans="1:35" x14ac:dyDescent="0.25">
      <c r="B186" s="150">
        <v>1000</v>
      </c>
      <c r="C186" s="153">
        <v>3</v>
      </c>
      <c r="D186" s="154">
        <f>C186/5</f>
        <v>0.6</v>
      </c>
      <c r="E186" s="155"/>
      <c r="H186" s="150">
        <v>1000</v>
      </c>
      <c r="I186" s="153">
        <v>3</v>
      </c>
      <c r="J186" s="154">
        <f>I186/5</f>
        <v>0.6</v>
      </c>
      <c r="K186" s="155"/>
      <c r="N186" s="150">
        <v>1000</v>
      </c>
      <c r="O186" s="153">
        <v>3</v>
      </c>
      <c r="P186" s="154">
        <f>O186/5</f>
        <v>0.6</v>
      </c>
      <c r="Q186" s="155"/>
      <c r="T186" s="150">
        <v>1000</v>
      </c>
      <c r="U186" s="153">
        <v>3</v>
      </c>
      <c r="V186" s="154">
        <f>U186/5</f>
        <v>0.6</v>
      </c>
      <c r="W186" s="155"/>
      <c r="Z186" s="150">
        <v>1000</v>
      </c>
      <c r="AA186" s="153">
        <v>3</v>
      </c>
      <c r="AB186" s="154">
        <f>AA186/5</f>
        <v>0.6</v>
      </c>
      <c r="AC186" s="155"/>
      <c r="AF186" s="150">
        <v>1000</v>
      </c>
      <c r="AG186" s="153">
        <v>3</v>
      </c>
      <c r="AH186" s="154">
        <f>AG186/5</f>
        <v>0.6</v>
      </c>
      <c r="AI186" s="155"/>
    </row>
    <row r="187" spans="1:35" x14ac:dyDescent="0.25">
      <c r="B187" s="150"/>
      <c r="C187" s="125"/>
      <c r="D187" s="151"/>
      <c r="E187" s="126">
        <f>IF('Start Here - Data Entry '!$E$5&lt;=2,(IF('Calculations - HIDE'!E180&lt;='Calculations - HIDE'!B183,'Calculations - HIDE'!D183,(IF('Calculations - HIDE'!E180&lt;='Calculations - HIDE'!B184,'Calculations - HIDE'!D184,(IF('Calculations - HIDE'!E180&lt;='Calculations - HIDE'!B185,'Calculations - HIDE'!D185,D186)))))),0)</f>
        <v>0.4</v>
      </c>
      <c r="H187" s="150"/>
      <c r="I187" s="125"/>
      <c r="J187" s="151"/>
      <c r="K187" s="126">
        <f>IF('Start Here - Data Entry '!$E$5&lt;=2,(IF('Calculations - HIDE'!K180&lt;='Calculations - HIDE'!H183,'Calculations - HIDE'!J183,(IF('Calculations - HIDE'!K180&lt;='Calculations - HIDE'!H184,'Calculations - HIDE'!J184,(IF('Calculations - HIDE'!K180&lt;='Calculations - HIDE'!H185,'Calculations - HIDE'!J185,J186)))))),0)</f>
        <v>0.4</v>
      </c>
      <c r="N187" s="150"/>
      <c r="O187" s="125"/>
      <c r="P187" s="151"/>
      <c r="Q187" s="126">
        <f>IF('Start Here - Data Entry '!$E$5&lt;=2,(IF('Calculations - HIDE'!Q180&lt;='Calculations - HIDE'!N183,'Calculations - HIDE'!P183,(IF('Calculations - HIDE'!Q180&lt;='Calculations - HIDE'!N184,'Calculations - HIDE'!P184,(IF('Calculations - HIDE'!Q180&lt;='Calculations - HIDE'!N185,'Calculations - HIDE'!P185,P186)))))),0)</f>
        <v>0.4</v>
      </c>
      <c r="T187" s="150"/>
      <c r="U187" s="125"/>
      <c r="V187" s="151"/>
      <c r="W187" s="126">
        <f>IF('Start Here - Data Entry '!$E$5&lt;=2,(IF('Calculations - HIDE'!W180&lt;='Calculations - HIDE'!T183,'Calculations - HIDE'!V183,(IF('Calculations - HIDE'!W180&lt;='Calculations - HIDE'!T184,'Calculations - HIDE'!V184,(IF('Calculations - HIDE'!W180&lt;='Calculations - HIDE'!T185,'Calculations - HIDE'!V185,V186)))))),0)</f>
        <v>0.4</v>
      </c>
      <c r="Z187" s="150"/>
      <c r="AA187" s="125"/>
      <c r="AB187" s="151"/>
      <c r="AC187" s="126">
        <f>IF('Start Here - Data Entry '!$E$5&lt;=2,(IF('Calculations - HIDE'!AC180&lt;='Calculations - HIDE'!Z183,'Calculations - HIDE'!AB183,(IF('Calculations - HIDE'!AC180&lt;='Calculations - HIDE'!Z184,'Calculations - HIDE'!AB184,(IF('Calculations - HIDE'!AC180&lt;='Calculations - HIDE'!Z185,'Calculations - HIDE'!AB185,AB186)))))),0)</f>
        <v>0.4</v>
      </c>
      <c r="AF187" s="150"/>
      <c r="AG187" s="125"/>
      <c r="AH187" s="151"/>
      <c r="AI187" s="126">
        <f>IF('Start Here - Data Entry '!$E$5&lt;=2,(IF('Calculations - HIDE'!AI180&lt;='Calculations - HIDE'!AF183,'Calculations - HIDE'!AH183,(IF('Calculations - HIDE'!AI180&lt;='Calculations - HIDE'!AF184,'Calculations - HIDE'!AH184,(IF('Calculations - HIDE'!AI180&lt;='Calculations - HIDE'!AF185,'Calculations - HIDE'!AH185,AH186)))))),0)</f>
        <v>0.4</v>
      </c>
    </row>
    <row r="188" spans="1:35" x14ac:dyDescent="0.25">
      <c r="A188" s="9">
        <v>3</v>
      </c>
      <c r="B188" s="46" t="s">
        <v>15</v>
      </c>
      <c r="C188" s="35"/>
      <c r="D188" s="36"/>
      <c r="E188" s="37"/>
      <c r="G188" s="9">
        <v>3</v>
      </c>
      <c r="H188" s="46" t="s">
        <v>15</v>
      </c>
      <c r="I188" s="35"/>
      <c r="J188" s="36"/>
      <c r="K188" s="37"/>
      <c r="M188" s="9">
        <v>3</v>
      </c>
      <c r="N188" s="46" t="s">
        <v>15</v>
      </c>
      <c r="O188" s="35"/>
      <c r="P188" s="36"/>
      <c r="Q188" s="37"/>
      <c r="S188" s="9">
        <v>3</v>
      </c>
      <c r="T188" s="46" t="s">
        <v>15</v>
      </c>
      <c r="U188" s="35"/>
      <c r="V188" s="36"/>
      <c r="W188" s="37"/>
      <c r="Y188" s="9">
        <v>3</v>
      </c>
      <c r="Z188" s="46" t="s">
        <v>15</v>
      </c>
      <c r="AA188" s="35"/>
      <c r="AB188" s="36"/>
      <c r="AC188" s="37"/>
      <c r="AE188" s="9">
        <v>3</v>
      </c>
      <c r="AF188" s="46" t="s">
        <v>15</v>
      </c>
      <c r="AG188" s="35"/>
      <c r="AH188" s="36"/>
      <c r="AI188" s="37"/>
    </row>
    <row r="189" spans="1:35" x14ac:dyDescent="0.25">
      <c r="A189" s="9">
        <v>4</v>
      </c>
      <c r="B189" s="136" t="s">
        <v>17</v>
      </c>
      <c r="C189" s="35"/>
      <c r="D189" s="36"/>
      <c r="E189" s="37"/>
      <c r="G189" s="9">
        <v>4</v>
      </c>
      <c r="H189" s="136" t="s">
        <v>17</v>
      </c>
      <c r="I189" s="35"/>
      <c r="J189" s="36"/>
      <c r="K189" s="37"/>
      <c r="M189" s="9">
        <v>4</v>
      </c>
      <c r="N189" s="136" t="s">
        <v>17</v>
      </c>
      <c r="O189" s="35"/>
      <c r="P189" s="36"/>
      <c r="Q189" s="37"/>
      <c r="S189" s="9">
        <v>4</v>
      </c>
      <c r="T189" s="136" t="s">
        <v>17</v>
      </c>
      <c r="U189" s="35"/>
      <c r="V189" s="36"/>
      <c r="W189" s="37"/>
      <c r="Y189" s="9">
        <v>4</v>
      </c>
      <c r="Z189" s="136" t="s">
        <v>17</v>
      </c>
      <c r="AA189" s="35"/>
      <c r="AB189" s="36"/>
      <c r="AC189" s="37"/>
      <c r="AE189" s="9">
        <v>4</v>
      </c>
      <c r="AF189" s="136" t="s">
        <v>17</v>
      </c>
      <c r="AG189" s="35"/>
      <c r="AH189" s="36"/>
      <c r="AI189" s="37"/>
    </row>
    <row r="190" spans="1:35" x14ac:dyDescent="0.25">
      <c r="A190" s="9">
        <v>5</v>
      </c>
      <c r="B190" s="46" t="s">
        <v>16</v>
      </c>
      <c r="C190" s="148" t="s">
        <v>148</v>
      </c>
      <c r="D190" s="149" t="s">
        <v>149</v>
      </c>
      <c r="E190" s="37"/>
      <c r="G190" s="9">
        <v>5</v>
      </c>
      <c r="H190" s="46" t="s">
        <v>16</v>
      </c>
      <c r="I190" s="148" t="s">
        <v>148</v>
      </c>
      <c r="J190" s="149" t="s">
        <v>149</v>
      </c>
      <c r="K190" s="37"/>
      <c r="M190" s="9">
        <v>5</v>
      </c>
      <c r="N190" s="46" t="s">
        <v>16</v>
      </c>
      <c r="O190" s="148" t="s">
        <v>148</v>
      </c>
      <c r="P190" s="149" t="s">
        <v>149</v>
      </c>
      <c r="Q190" s="37"/>
      <c r="S190" s="9">
        <v>5</v>
      </c>
      <c r="T190" s="46" t="s">
        <v>16</v>
      </c>
      <c r="U190" s="148" t="s">
        <v>148</v>
      </c>
      <c r="V190" s="149" t="s">
        <v>149</v>
      </c>
      <c r="W190" s="37"/>
      <c r="Y190" s="9">
        <v>5</v>
      </c>
      <c r="Z190" s="46" t="s">
        <v>16</v>
      </c>
      <c r="AA190" s="148" t="s">
        <v>148</v>
      </c>
      <c r="AB190" s="149" t="s">
        <v>149</v>
      </c>
      <c r="AC190" s="37"/>
      <c r="AE190" s="9">
        <v>5</v>
      </c>
      <c r="AF190" s="46" t="s">
        <v>16</v>
      </c>
      <c r="AG190" s="148" t="s">
        <v>148</v>
      </c>
      <c r="AH190" s="149" t="s">
        <v>149</v>
      </c>
      <c r="AI190" s="37"/>
    </row>
    <row r="191" spans="1:35" x14ac:dyDescent="0.25">
      <c r="B191" s="150">
        <v>499</v>
      </c>
      <c r="C191" s="125">
        <v>2</v>
      </c>
      <c r="D191" s="151">
        <f>C191/5</f>
        <v>0.4</v>
      </c>
      <c r="E191" s="37"/>
      <c r="H191" s="150">
        <v>499</v>
      </c>
      <c r="I191" s="125">
        <v>2</v>
      </c>
      <c r="J191" s="151">
        <f>I191/5</f>
        <v>0.4</v>
      </c>
      <c r="K191" s="37"/>
      <c r="N191" s="150">
        <v>499</v>
      </c>
      <c r="O191" s="125">
        <v>2</v>
      </c>
      <c r="P191" s="151">
        <f>O191/5</f>
        <v>0.4</v>
      </c>
      <c r="Q191" s="37"/>
      <c r="T191" s="150">
        <v>499</v>
      </c>
      <c r="U191" s="125">
        <v>2</v>
      </c>
      <c r="V191" s="151">
        <f>U191/5</f>
        <v>0.4</v>
      </c>
      <c r="W191" s="37"/>
      <c r="Z191" s="150">
        <v>499</v>
      </c>
      <c r="AA191" s="125">
        <v>2</v>
      </c>
      <c r="AB191" s="151">
        <f>AA191/5</f>
        <v>0.4</v>
      </c>
      <c r="AC191" s="37"/>
      <c r="AF191" s="150">
        <v>499</v>
      </c>
      <c r="AG191" s="125">
        <v>2</v>
      </c>
      <c r="AH191" s="151">
        <f>AG191/5</f>
        <v>0.4</v>
      </c>
      <c r="AI191" s="37"/>
    </row>
    <row r="192" spans="1:35" x14ac:dyDescent="0.25">
      <c r="B192" s="150">
        <v>750</v>
      </c>
      <c r="C192" s="125">
        <v>3</v>
      </c>
      <c r="D192" s="151">
        <f>C192/5</f>
        <v>0.6</v>
      </c>
      <c r="E192" s="37"/>
      <c r="H192" s="150">
        <v>750</v>
      </c>
      <c r="I192" s="125">
        <v>3</v>
      </c>
      <c r="J192" s="151">
        <f>I192/5</f>
        <v>0.6</v>
      </c>
      <c r="K192" s="37"/>
      <c r="N192" s="150">
        <v>750</v>
      </c>
      <c r="O192" s="125">
        <v>3</v>
      </c>
      <c r="P192" s="151">
        <f>O192/5</f>
        <v>0.6</v>
      </c>
      <c r="Q192" s="37"/>
      <c r="T192" s="150">
        <v>750</v>
      </c>
      <c r="U192" s="125">
        <v>3</v>
      </c>
      <c r="V192" s="151">
        <f>U192/5</f>
        <v>0.6</v>
      </c>
      <c r="W192" s="37"/>
      <c r="Z192" s="150">
        <v>750</v>
      </c>
      <c r="AA192" s="125">
        <v>3</v>
      </c>
      <c r="AB192" s="151">
        <f>AA192/5</f>
        <v>0.6</v>
      </c>
      <c r="AC192" s="37"/>
      <c r="AF192" s="150">
        <v>750</v>
      </c>
      <c r="AG192" s="125">
        <v>3</v>
      </c>
      <c r="AH192" s="151">
        <f>AG192/5</f>
        <v>0.6</v>
      </c>
      <c r="AI192" s="37"/>
    </row>
    <row r="193" spans="1:35" ht="14.25" customHeight="1" x14ac:dyDescent="0.25">
      <c r="B193" s="150">
        <v>999</v>
      </c>
      <c r="C193" s="125">
        <v>4</v>
      </c>
      <c r="D193" s="151">
        <f>C193/5</f>
        <v>0.8</v>
      </c>
      <c r="E193" s="37"/>
      <c r="H193" s="150">
        <v>999</v>
      </c>
      <c r="I193" s="125">
        <v>4</v>
      </c>
      <c r="J193" s="151">
        <f>I193/5</f>
        <v>0.8</v>
      </c>
      <c r="K193" s="37"/>
      <c r="N193" s="150">
        <v>999</v>
      </c>
      <c r="O193" s="125">
        <v>4</v>
      </c>
      <c r="P193" s="151">
        <f>O193/5</f>
        <v>0.8</v>
      </c>
      <c r="Q193" s="37"/>
      <c r="T193" s="150">
        <v>999</v>
      </c>
      <c r="U193" s="125">
        <v>4</v>
      </c>
      <c r="V193" s="151">
        <f>U193/5</f>
        <v>0.8</v>
      </c>
      <c r="W193" s="37"/>
      <c r="Z193" s="150">
        <v>999</v>
      </c>
      <c r="AA193" s="125">
        <v>4</v>
      </c>
      <c r="AB193" s="151">
        <f>AA193/5</f>
        <v>0.8</v>
      </c>
      <c r="AC193" s="37"/>
      <c r="AF193" s="150">
        <v>999</v>
      </c>
      <c r="AG193" s="125">
        <v>4</v>
      </c>
      <c r="AH193" s="151">
        <f>AG193/5</f>
        <v>0.8</v>
      </c>
      <c r="AI193" s="37"/>
    </row>
    <row r="194" spans="1:35" x14ac:dyDescent="0.25">
      <c r="B194" s="150">
        <v>1000</v>
      </c>
      <c r="C194" s="153">
        <v>5</v>
      </c>
      <c r="D194" s="154">
        <f>C194/5</f>
        <v>1</v>
      </c>
      <c r="E194" s="156"/>
      <c r="H194" s="150">
        <v>1000</v>
      </c>
      <c r="I194" s="153">
        <v>5</v>
      </c>
      <c r="J194" s="154">
        <f>I194/5</f>
        <v>1</v>
      </c>
      <c r="K194" s="156"/>
      <c r="N194" s="150">
        <v>1000</v>
      </c>
      <c r="O194" s="153">
        <v>5</v>
      </c>
      <c r="P194" s="154">
        <f>O194/5</f>
        <v>1</v>
      </c>
      <c r="Q194" s="156"/>
      <c r="T194" s="150">
        <v>1000</v>
      </c>
      <c r="U194" s="153">
        <v>5</v>
      </c>
      <c r="V194" s="154">
        <f>U194/5</f>
        <v>1</v>
      </c>
      <c r="W194" s="156"/>
      <c r="Z194" s="150">
        <v>1000</v>
      </c>
      <c r="AA194" s="153">
        <v>5</v>
      </c>
      <c r="AB194" s="154">
        <f>AA194/5</f>
        <v>1</v>
      </c>
      <c r="AC194" s="156"/>
      <c r="AF194" s="150">
        <v>1000</v>
      </c>
      <c r="AG194" s="153">
        <v>5</v>
      </c>
      <c r="AH194" s="154">
        <f>AG194/5</f>
        <v>1</v>
      </c>
      <c r="AI194" s="156"/>
    </row>
    <row r="195" spans="1:35" x14ac:dyDescent="0.25">
      <c r="B195" s="150"/>
      <c r="C195" s="125"/>
      <c r="D195" s="151"/>
      <c r="E195" s="157">
        <f>IF('Start Here - Data Entry '!$E$5&gt;=3,(IF(E180&lt;=B191,D191,(IF(E180&lt;=B192,D192,IF(E180&lt;=B193,D193,IF(E180&gt;=B194,D194,0)))))),0)</f>
        <v>0</v>
      </c>
      <c r="H195" s="150"/>
      <c r="I195" s="125"/>
      <c r="J195" s="151"/>
      <c r="K195" s="157">
        <f>IF('Start Here - Data Entry '!$E$5&gt;=3,(IF(K180&lt;=H191,J191,(IF(K180&lt;=H192,J192,IF(K180&lt;=H193,J193,IF(K180&gt;=H194,J194,0)))))),0)</f>
        <v>0</v>
      </c>
      <c r="N195" s="150"/>
      <c r="O195" s="125"/>
      <c r="P195" s="151"/>
      <c r="Q195" s="157">
        <f>IF('Start Here - Data Entry '!$E$5&gt;=3,(IF(Q180&lt;=N191,P191,(IF(Q180&lt;=N192,P192,IF(Q180&lt;=N193,P193,IF(Q180&gt;=N194,P194,0)))))),0)</f>
        <v>0</v>
      </c>
      <c r="T195" s="150"/>
      <c r="U195" s="125"/>
      <c r="V195" s="151"/>
      <c r="W195" s="157">
        <f>IF('Start Here - Data Entry '!$E$5&gt;=3,(IF(W180&lt;=T191,V191,(IF(W180&lt;=T192,V192,IF(W180&lt;=T193,V193,IF(W180&gt;=T194,V194,0)))))),0)</f>
        <v>0</v>
      </c>
      <c r="Z195" s="150"/>
      <c r="AA195" s="125"/>
      <c r="AB195" s="151"/>
      <c r="AC195" s="157">
        <f>IF('Start Here - Data Entry '!$E$5&gt;=3,(IF(AC180&lt;=Z191,AB191,(IF(AC180&lt;=Z192,AB192,IF(AC180&lt;=Z193,AB193,IF(AC180&gt;=Z194,AB194,0)))))),0)</f>
        <v>0</v>
      </c>
      <c r="AF195" s="150"/>
      <c r="AG195" s="125"/>
      <c r="AH195" s="151"/>
      <c r="AI195" s="157">
        <f>IF('Start Here - Data Entry '!$E$5&gt;=3,(IF(AI180&lt;=AF191,AH191,(IF(AI180&lt;=AF192,AH192,IF(AI180&lt;=AF193,AH193,IF(AI180&gt;=AF194,AH194,0)))))),0)</f>
        <v>0</v>
      </c>
    </row>
    <row r="196" spans="1:35" ht="15.75" thickBot="1" x14ac:dyDescent="0.3">
      <c r="B196" s="158" t="s">
        <v>150</v>
      </c>
      <c r="C196" s="85"/>
      <c r="D196" s="113"/>
      <c r="E196" s="159">
        <f>E195+E187</f>
        <v>0.4</v>
      </c>
      <c r="H196" s="158" t="s">
        <v>150</v>
      </c>
      <c r="I196" s="85"/>
      <c r="J196" s="113"/>
      <c r="K196" s="159">
        <f>K195+K187</f>
        <v>0.4</v>
      </c>
      <c r="N196" s="158" t="s">
        <v>150</v>
      </c>
      <c r="O196" s="85"/>
      <c r="P196" s="113"/>
      <c r="Q196" s="159">
        <f>Q195+Q187</f>
        <v>0.4</v>
      </c>
      <c r="T196" s="158" t="s">
        <v>150</v>
      </c>
      <c r="U196" s="85"/>
      <c r="V196" s="113"/>
      <c r="W196" s="159">
        <f>W195+W187</f>
        <v>0.4</v>
      </c>
      <c r="Z196" s="158" t="s">
        <v>150</v>
      </c>
      <c r="AA196" s="85"/>
      <c r="AB196" s="113"/>
      <c r="AC196" s="159">
        <f>AC195+AC187</f>
        <v>0.4</v>
      </c>
      <c r="AF196" s="158" t="s">
        <v>150</v>
      </c>
      <c r="AG196" s="85"/>
      <c r="AH196" s="113"/>
      <c r="AI196" s="159">
        <f>AI195+AI187</f>
        <v>0.4</v>
      </c>
    </row>
    <row r="197" spans="1:35" ht="16.5" thickTop="1" thickBot="1" x14ac:dyDescent="0.3">
      <c r="B197" s="160" t="s">
        <v>151</v>
      </c>
      <c r="C197" s="161" t="s">
        <v>152</v>
      </c>
      <c r="D197" s="162">
        <f>14941</f>
        <v>14941</v>
      </c>
      <c r="E197" s="163">
        <f>E196*$D$197*5</f>
        <v>29882.000000000004</v>
      </c>
      <c r="H197" s="160" t="s">
        <v>151</v>
      </c>
      <c r="I197" s="161" t="s">
        <v>152</v>
      </c>
      <c r="J197" s="162">
        <f>14941</f>
        <v>14941</v>
      </c>
      <c r="K197" s="163">
        <f>K196*$D$197*5</f>
        <v>29882.000000000004</v>
      </c>
      <c r="N197" s="160" t="s">
        <v>151</v>
      </c>
      <c r="O197" s="161" t="s">
        <v>152</v>
      </c>
      <c r="P197" s="162">
        <f>14941</f>
        <v>14941</v>
      </c>
      <c r="Q197" s="163">
        <f>Q196*$D$197*5</f>
        <v>29882.000000000004</v>
      </c>
      <c r="T197" s="160" t="s">
        <v>151</v>
      </c>
      <c r="U197" s="161" t="s">
        <v>152</v>
      </c>
      <c r="V197" s="162">
        <f>14941</f>
        <v>14941</v>
      </c>
      <c r="W197" s="163">
        <f>W196*$D$197*5</f>
        <v>29882.000000000004</v>
      </c>
      <c r="Z197" s="160" t="s">
        <v>151</v>
      </c>
      <c r="AA197" s="161" t="s">
        <v>152</v>
      </c>
      <c r="AB197" s="162">
        <f>14941</f>
        <v>14941</v>
      </c>
      <c r="AC197" s="163">
        <f>AC196*$D$197*5</f>
        <v>29882.000000000004</v>
      </c>
      <c r="AF197" s="160" t="s">
        <v>151</v>
      </c>
      <c r="AG197" s="161" t="s">
        <v>152</v>
      </c>
      <c r="AH197" s="162">
        <f>14941</f>
        <v>14941</v>
      </c>
      <c r="AI197" s="163">
        <f>AI196*$D$197*5</f>
        <v>29882.000000000004</v>
      </c>
    </row>
    <row r="198" spans="1:35" ht="15.75" thickBot="1" x14ac:dyDescent="0.3"/>
    <row r="199" spans="1:35" ht="15.75" thickBot="1" x14ac:dyDescent="0.3">
      <c r="B199" s="92" t="s">
        <v>123</v>
      </c>
      <c r="C199" s="13"/>
      <c r="D199" s="13"/>
      <c r="E199" s="13"/>
      <c r="F199" s="76"/>
      <c r="H199" s="92" t="s">
        <v>123</v>
      </c>
      <c r="I199" s="13"/>
      <c r="J199" s="13"/>
      <c r="K199" s="13"/>
      <c r="L199" s="76"/>
      <c r="N199" s="92" t="s">
        <v>123</v>
      </c>
      <c r="O199" s="13"/>
      <c r="P199" s="13"/>
      <c r="Q199" s="13"/>
      <c r="R199" s="76"/>
      <c r="T199" s="92" t="s">
        <v>123</v>
      </c>
      <c r="U199" s="13"/>
      <c r="V199" s="13"/>
      <c r="W199" s="13"/>
      <c r="X199" s="76"/>
      <c r="Z199" s="92" t="s">
        <v>123</v>
      </c>
      <c r="AA199" s="13"/>
      <c r="AB199" s="13"/>
      <c r="AC199" s="13"/>
      <c r="AD199" s="76"/>
      <c r="AF199" s="92" t="s">
        <v>123</v>
      </c>
      <c r="AG199" s="13"/>
      <c r="AH199" s="13"/>
      <c r="AI199" s="13"/>
    </row>
    <row r="200" spans="1:35" ht="15.75" thickBot="1" x14ac:dyDescent="0.3">
      <c r="B200" s="77" t="s">
        <v>20</v>
      </c>
      <c r="C200" s="78" t="s">
        <v>2</v>
      </c>
      <c r="D200" s="78" t="s">
        <v>3</v>
      </c>
      <c r="E200" s="79" t="s">
        <v>1</v>
      </c>
      <c r="H200" s="77" t="s">
        <v>20</v>
      </c>
      <c r="I200" s="78" t="s">
        <v>2</v>
      </c>
      <c r="J200" s="78" t="s">
        <v>3</v>
      </c>
      <c r="K200" s="79" t="s">
        <v>1</v>
      </c>
      <c r="N200" s="77" t="s">
        <v>20</v>
      </c>
      <c r="O200" s="78" t="s">
        <v>2</v>
      </c>
      <c r="P200" s="78" t="s">
        <v>3</v>
      </c>
      <c r="Q200" s="79" t="s">
        <v>1</v>
      </c>
      <c r="T200" s="77" t="s">
        <v>20</v>
      </c>
      <c r="U200" s="78" t="s">
        <v>2</v>
      </c>
      <c r="V200" s="78" t="s">
        <v>3</v>
      </c>
      <c r="W200" s="79" t="s">
        <v>1</v>
      </c>
      <c r="Z200" s="77" t="s">
        <v>20</v>
      </c>
      <c r="AA200" s="78" t="s">
        <v>2</v>
      </c>
      <c r="AB200" s="78" t="s">
        <v>3</v>
      </c>
      <c r="AC200" s="79" t="s">
        <v>1</v>
      </c>
      <c r="AF200" s="77" t="s">
        <v>20</v>
      </c>
      <c r="AG200" s="78" t="s">
        <v>2</v>
      </c>
      <c r="AH200" s="78" t="s">
        <v>3</v>
      </c>
      <c r="AI200" s="79" t="s">
        <v>1</v>
      </c>
    </row>
    <row r="201" spans="1:35" x14ac:dyDescent="0.25">
      <c r="B201" s="29" t="s">
        <v>161</v>
      </c>
      <c r="C201" s="94"/>
      <c r="D201" s="31"/>
      <c r="E201" s="147">
        <f>D12</f>
        <v>484</v>
      </c>
      <c r="H201" s="29" t="s">
        <v>161</v>
      </c>
      <c r="I201" s="94"/>
      <c r="J201" s="31"/>
      <c r="K201" s="147">
        <f>J12</f>
        <v>484</v>
      </c>
      <c r="N201" s="29" t="s">
        <v>161</v>
      </c>
      <c r="O201" s="94"/>
      <c r="P201" s="31"/>
      <c r="Q201" s="147">
        <f>P12</f>
        <v>507</v>
      </c>
      <c r="T201" s="29" t="s">
        <v>161</v>
      </c>
      <c r="U201" s="94"/>
      <c r="V201" s="31"/>
      <c r="W201" s="147">
        <f>V12</f>
        <v>529</v>
      </c>
      <c r="Z201" s="29" t="s">
        <v>161</v>
      </c>
      <c r="AA201" s="94"/>
      <c r="AB201" s="31"/>
      <c r="AC201" s="147">
        <f>AB12</f>
        <v>554</v>
      </c>
      <c r="AF201" s="29" t="s">
        <v>161</v>
      </c>
      <c r="AG201" s="94"/>
      <c r="AH201" s="31"/>
      <c r="AI201" s="147">
        <f>AH12</f>
        <v>574</v>
      </c>
    </row>
    <row r="202" spans="1:35" x14ac:dyDescent="0.25">
      <c r="A202" s="9">
        <v>1</v>
      </c>
      <c r="B202" s="46" t="s">
        <v>13</v>
      </c>
      <c r="C202" s="35"/>
      <c r="D202" s="36"/>
      <c r="E202" s="37"/>
      <c r="G202" s="9">
        <v>1</v>
      </c>
      <c r="H202" s="46" t="s">
        <v>13</v>
      </c>
      <c r="I202" s="35"/>
      <c r="J202" s="36"/>
      <c r="K202" s="37"/>
      <c r="M202" s="9">
        <v>1</v>
      </c>
      <c r="N202" s="46" t="s">
        <v>13</v>
      </c>
      <c r="O202" s="35"/>
      <c r="P202" s="36"/>
      <c r="Q202" s="37"/>
      <c r="S202" s="9">
        <v>1</v>
      </c>
      <c r="T202" s="46" t="s">
        <v>13</v>
      </c>
      <c r="U202" s="35"/>
      <c r="V202" s="36"/>
      <c r="W202" s="37"/>
      <c r="Y202" s="9">
        <v>1</v>
      </c>
      <c r="Z202" s="46" t="s">
        <v>13</v>
      </c>
      <c r="AA202" s="35"/>
      <c r="AB202" s="36"/>
      <c r="AC202" s="37"/>
      <c r="AE202" s="9">
        <v>1</v>
      </c>
      <c r="AF202" s="46" t="s">
        <v>13</v>
      </c>
      <c r="AG202" s="35"/>
      <c r="AH202" s="36"/>
      <c r="AI202" s="37"/>
    </row>
    <row r="203" spans="1:35" x14ac:dyDescent="0.25">
      <c r="A203" s="9">
        <v>2</v>
      </c>
      <c r="B203" s="46" t="s">
        <v>14</v>
      </c>
      <c r="C203" s="148" t="s">
        <v>148</v>
      </c>
      <c r="D203" s="149" t="s">
        <v>149</v>
      </c>
      <c r="E203" s="37"/>
      <c r="G203" s="9">
        <v>2</v>
      </c>
      <c r="H203" s="46" t="s">
        <v>14</v>
      </c>
      <c r="I203" s="148" t="s">
        <v>148</v>
      </c>
      <c r="J203" s="149" t="s">
        <v>149</v>
      </c>
      <c r="K203" s="37"/>
      <c r="M203" s="9">
        <v>2</v>
      </c>
      <c r="N203" s="46" t="s">
        <v>14</v>
      </c>
      <c r="O203" s="148" t="s">
        <v>148</v>
      </c>
      <c r="P203" s="149" t="s">
        <v>149</v>
      </c>
      <c r="Q203" s="37"/>
      <c r="S203" s="9">
        <v>2</v>
      </c>
      <c r="T203" s="46" t="s">
        <v>14</v>
      </c>
      <c r="U203" s="148" t="s">
        <v>148</v>
      </c>
      <c r="V203" s="149" t="s">
        <v>149</v>
      </c>
      <c r="W203" s="37"/>
      <c r="Y203" s="9">
        <v>2</v>
      </c>
      <c r="Z203" s="46" t="s">
        <v>14</v>
      </c>
      <c r="AA203" s="148" t="s">
        <v>148</v>
      </c>
      <c r="AB203" s="149" t="s">
        <v>149</v>
      </c>
      <c r="AC203" s="37"/>
      <c r="AE203" s="9">
        <v>2</v>
      </c>
      <c r="AF203" s="46" t="s">
        <v>14</v>
      </c>
      <c r="AG203" s="148" t="s">
        <v>148</v>
      </c>
      <c r="AH203" s="149" t="s">
        <v>149</v>
      </c>
      <c r="AI203" s="37"/>
    </row>
    <row r="204" spans="1:35" x14ac:dyDescent="0.25">
      <c r="B204" s="150">
        <v>449</v>
      </c>
      <c r="C204" s="125">
        <v>2</v>
      </c>
      <c r="D204" s="151">
        <f>C204/5</f>
        <v>0.4</v>
      </c>
      <c r="E204" s="37"/>
      <c r="H204" s="150">
        <v>449</v>
      </c>
      <c r="I204" s="125">
        <v>2</v>
      </c>
      <c r="J204" s="151">
        <f>I204/5</f>
        <v>0.4</v>
      </c>
      <c r="K204" s="37"/>
      <c r="N204" s="150">
        <v>449</v>
      </c>
      <c r="O204" s="125">
        <v>2</v>
      </c>
      <c r="P204" s="151">
        <f>O204/5</f>
        <v>0.4</v>
      </c>
      <c r="Q204" s="37"/>
      <c r="T204" s="150">
        <v>449</v>
      </c>
      <c r="U204" s="125">
        <v>2</v>
      </c>
      <c r="V204" s="151">
        <f>U204/5</f>
        <v>0.4</v>
      </c>
      <c r="W204" s="37"/>
      <c r="Z204" s="150">
        <v>449</v>
      </c>
      <c r="AA204" s="125">
        <v>2</v>
      </c>
      <c r="AB204" s="151">
        <f>AA204/5</f>
        <v>0.4</v>
      </c>
      <c r="AC204" s="37"/>
      <c r="AF204" s="150">
        <v>449</v>
      </c>
      <c r="AG204" s="125">
        <v>2</v>
      </c>
      <c r="AH204" s="151">
        <f>AG204/5</f>
        <v>0.4</v>
      </c>
      <c r="AI204" s="37"/>
    </row>
    <row r="205" spans="1:35" x14ac:dyDescent="0.25">
      <c r="B205" s="150">
        <v>450</v>
      </c>
      <c r="C205" s="153">
        <v>3</v>
      </c>
      <c r="D205" s="164">
        <f>C205/5</f>
        <v>0.6</v>
      </c>
      <c r="E205" s="155"/>
      <c r="H205" s="150">
        <v>450</v>
      </c>
      <c r="I205" s="153">
        <v>3</v>
      </c>
      <c r="J205" s="164">
        <f>I205/5</f>
        <v>0.6</v>
      </c>
      <c r="K205" s="155"/>
      <c r="N205" s="150">
        <v>450</v>
      </c>
      <c r="O205" s="153">
        <v>3</v>
      </c>
      <c r="P205" s="164">
        <f>O205/5</f>
        <v>0.6</v>
      </c>
      <c r="Q205" s="155"/>
      <c r="T205" s="150">
        <v>450</v>
      </c>
      <c r="U205" s="153">
        <v>3</v>
      </c>
      <c r="V205" s="164">
        <f>U205/5</f>
        <v>0.6</v>
      </c>
      <c r="W205" s="155"/>
      <c r="Z205" s="150">
        <v>450</v>
      </c>
      <c r="AA205" s="153">
        <v>3</v>
      </c>
      <c r="AB205" s="164">
        <f>AA205/5</f>
        <v>0.6</v>
      </c>
      <c r="AC205" s="155"/>
      <c r="AF205" s="150">
        <v>450</v>
      </c>
      <c r="AG205" s="153">
        <v>3</v>
      </c>
      <c r="AH205" s="164">
        <f>AG205/5</f>
        <v>0.6</v>
      </c>
      <c r="AI205" s="155"/>
    </row>
    <row r="206" spans="1:35" x14ac:dyDescent="0.25">
      <c r="B206" s="150"/>
      <c r="C206" s="125"/>
      <c r="D206" s="151"/>
      <c r="E206" s="126">
        <f>IF('Start Here - Data Entry '!$E$5&lt;=2,(IF($E201&lt;=B204,D204,D205)),0)</f>
        <v>0.6</v>
      </c>
      <c r="H206" s="150"/>
      <c r="I206" s="125"/>
      <c r="J206" s="151"/>
      <c r="K206" s="126">
        <f>IF('Start Here - Data Entry '!$E$5&lt;=2,(IF($K201&lt;=H204,J204,J205)),0)</f>
        <v>0.6</v>
      </c>
      <c r="N206" s="150"/>
      <c r="O206" s="125"/>
      <c r="P206" s="151"/>
      <c r="Q206" s="126">
        <f>IF('Start Here - Data Entry '!$E$5&lt;=2,(IF($Q201&lt;=N204,P204,P205)),0)</f>
        <v>0.6</v>
      </c>
      <c r="T206" s="150"/>
      <c r="U206" s="125"/>
      <c r="V206" s="151"/>
      <c r="W206" s="126">
        <f>IF('Start Here - Data Entry '!$E$5&lt;=2,(IF($W201&lt;=T204,V204,V205)),0)</f>
        <v>0.6</v>
      </c>
      <c r="Z206" s="150"/>
      <c r="AA206" s="125"/>
      <c r="AB206" s="151"/>
      <c r="AC206" s="126">
        <f>IF('Start Here - Data Entry '!$E$5&lt;=2,(IF($AC201&lt;=Z204,AB204,AB205)),0)</f>
        <v>0.6</v>
      </c>
      <c r="AF206" s="150"/>
      <c r="AG206" s="125"/>
      <c r="AH206" s="151"/>
      <c r="AI206" s="126">
        <f>IF('Start Here - Data Entry '!$E$5&lt;=2,(IF($AI201&lt;=AF204,AH204,AH205)),0)</f>
        <v>0.6</v>
      </c>
    </row>
    <row r="207" spans="1:35" x14ac:dyDescent="0.25">
      <c r="A207" s="9">
        <v>3</v>
      </c>
      <c r="B207" s="46" t="s">
        <v>15</v>
      </c>
      <c r="C207" s="148" t="s">
        <v>148</v>
      </c>
      <c r="D207" s="149" t="s">
        <v>149</v>
      </c>
      <c r="E207" s="37"/>
      <c r="G207" s="9">
        <v>3</v>
      </c>
      <c r="H207" s="46" t="s">
        <v>15</v>
      </c>
      <c r="I207" s="148" t="s">
        <v>148</v>
      </c>
      <c r="J207" s="149" t="s">
        <v>149</v>
      </c>
      <c r="K207" s="37"/>
      <c r="M207" s="9">
        <v>3</v>
      </c>
      <c r="N207" s="46" t="s">
        <v>15</v>
      </c>
      <c r="O207" s="148" t="s">
        <v>148</v>
      </c>
      <c r="P207" s="149" t="s">
        <v>149</v>
      </c>
      <c r="Q207" s="37"/>
      <c r="S207" s="9">
        <v>3</v>
      </c>
      <c r="T207" s="46" t="s">
        <v>15</v>
      </c>
      <c r="U207" s="148" t="s">
        <v>148</v>
      </c>
      <c r="V207" s="149" t="s">
        <v>149</v>
      </c>
      <c r="W207" s="37"/>
      <c r="Y207" s="9">
        <v>3</v>
      </c>
      <c r="Z207" s="46" t="s">
        <v>15</v>
      </c>
      <c r="AA207" s="148" t="s">
        <v>148</v>
      </c>
      <c r="AB207" s="149" t="s">
        <v>149</v>
      </c>
      <c r="AC207" s="37"/>
      <c r="AE207" s="9">
        <v>3</v>
      </c>
      <c r="AF207" s="46" t="s">
        <v>15</v>
      </c>
      <c r="AG207" s="148" t="s">
        <v>148</v>
      </c>
      <c r="AH207" s="149" t="s">
        <v>149</v>
      </c>
      <c r="AI207" s="37"/>
    </row>
    <row r="208" spans="1:35" x14ac:dyDescent="0.25">
      <c r="B208" s="150">
        <v>600</v>
      </c>
      <c r="C208" s="125">
        <v>4</v>
      </c>
      <c r="D208" s="151">
        <f>C208/5</f>
        <v>0.8</v>
      </c>
      <c r="E208" s="37"/>
      <c r="H208" s="150">
        <v>600</v>
      </c>
      <c r="I208" s="125">
        <v>4</v>
      </c>
      <c r="J208" s="151">
        <f>I208/5</f>
        <v>0.8</v>
      </c>
      <c r="K208" s="37"/>
      <c r="N208" s="150">
        <v>600</v>
      </c>
      <c r="O208" s="125">
        <v>4</v>
      </c>
      <c r="P208" s="151">
        <f>O208/5</f>
        <v>0.8</v>
      </c>
      <c r="Q208" s="37"/>
      <c r="T208" s="150">
        <v>600</v>
      </c>
      <c r="U208" s="125">
        <v>4</v>
      </c>
      <c r="V208" s="151">
        <f>U208/5</f>
        <v>0.8</v>
      </c>
      <c r="W208" s="37"/>
      <c r="Z208" s="150">
        <v>600</v>
      </c>
      <c r="AA208" s="125">
        <v>4</v>
      </c>
      <c r="AB208" s="151">
        <f>AA208/5</f>
        <v>0.8</v>
      </c>
      <c r="AC208" s="37"/>
      <c r="AF208" s="150">
        <v>600</v>
      </c>
      <c r="AG208" s="125">
        <v>4</v>
      </c>
      <c r="AH208" s="151">
        <f>AG208/5</f>
        <v>0.8</v>
      </c>
      <c r="AI208" s="37"/>
    </row>
    <row r="209" spans="1:35" x14ac:dyDescent="0.25">
      <c r="B209" s="150">
        <v>601</v>
      </c>
      <c r="C209" s="153">
        <v>5</v>
      </c>
      <c r="D209" s="154">
        <f>C209/5</f>
        <v>1</v>
      </c>
      <c r="E209" s="155"/>
      <c r="H209" s="150">
        <v>601</v>
      </c>
      <c r="I209" s="153">
        <v>5</v>
      </c>
      <c r="J209" s="154">
        <f>I209/5</f>
        <v>1</v>
      </c>
      <c r="K209" s="155"/>
      <c r="N209" s="150">
        <v>601</v>
      </c>
      <c r="O209" s="153">
        <v>5</v>
      </c>
      <c r="P209" s="154">
        <f>O209/5</f>
        <v>1</v>
      </c>
      <c r="Q209" s="155"/>
      <c r="T209" s="150">
        <v>601</v>
      </c>
      <c r="U209" s="153">
        <v>5</v>
      </c>
      <c r="V209" s="154">
        <f>U209/5</f>
        <v>1</v>
      </c>
      <c r="W209" s="155"/>
      <c r="Z209" s="150">
        <v>601</v>
      </c>
      <c r="AA209" s="153">
        <v>5</v>
      </c>
      <c r="AB209" s="154">
        <f>AA209/5</f>
        <v>1</v>
      </c>
      <c r="AC209" s="155"/>
      <c r="AF209" s="150">
        <v>601</v>
      </c>
      <c r="AG209" s="153">
        <v>5</v>
      </c>
      <c r="AH209" s="154">
        <f>AG209/5</f>
        <v>1</v>
      </c>
      <c r="AI209" s="155"/>
    </row>
    <row r="210" spans="1:35" x14ac:dyDescent="0.25">
      <c r="B210" s="150"/>
      <c r="C210" s="125"/>
      <c r="D210" s="151"/>
      <c r="E210" s="126">
        <f>IF('Start Here - Data Entry '!$E$5=3,(IF($E201&lt;=B208,D208,D209)),0)</f>
        <v>0</v>
      </c>
      <c r="H210" s="150"/>
      <c r="I210" s="125"/>
      <c r="J210" s="151"/>
      <c r="K210" s="126">
        <f>IF('Start Here - Data Entry '!$E$5=3,(IF($K201&lt;=H208,J208,J209)),0)</f>
        <v>0</v>
      </c>
      <c r="N210" s="150"/>
      <c r="O210" s="125"/>
      <c r="P210" s="151"/>
      <c r="Q210" s="126">
        <f>IF('Start Here - Data Entry '!$E$5=3,(IF($Q201&lt;=N208,P208,P209)),0)</f>
        <v>0</v>
      </c>
      <c r="T210" s="150"/>
      <c r="U210" s="125"/>
      <c r="V210" s="151"/>
      <c r="W210" s="126">
        <f>IF('Start Here - Data Entry '!$E$5=3,(IF($W201&lt;=T208,V208,V209)),0)</f>
        <v>0</v>
      </c>
      <c r="Z210" s="150"/>
      <c r="AA210" s="125"/>
      <c r="AB210" s="151"/>
      <c r="AC210" s="126">
        <f>IF('Start Here - Data Entry '!$E$5=3,(IF($AC201&lt;=Z208,AB208,AB209)),0)</f>
        <v>0</v>
      </c>
      <c r="AF210" s="150"/>
      <c r="AG210" s="125"/>
      <c r="AH210" s="151"/>
      <c r="AI210" s="126">
        <f>IF('Start Here - Data Entry '!$E$5=3,(IF($AI201&lt;=AF208,AH208,AH209)),0)</f>
        <v>0</v>
      </c>
    </row>
    <row r="211" spans="1:35" x14ac:dyDescent="0.25">
      <c r="A211" s="9">
        <v>4</v>
      </c>
      <c r="B211" s="136" t="s">
        <v>17</v>
      </c>
      <c r="C211" s="148" t="s">
        <v>148</v>
      </c>
      <c r="D211" s="149" t="s">
        <v>149</v>
      </c>
      <c r="E211" s="37"/>
      <c r="G211" s="9">
        <v>4</v>
      </c>
      <c r="H211" s="136" t="s">
        <v>17</v>
      </c>
      <c r="I211" s="148" t="s">
        <v>148</v>
      </c>
      <c r="J211" s="149" t="s">
        <v>149</v>
      </c>
      <c r="K211" s="37"/>
      <c r="M211" s="9">
        <v>4</v>
      </c>
      <c r="N211" s="136" t="s">
        <v>17</v>
      </c>
      <c r="O211" s="148" t="s">
        <v>148</v>
      </c>
      <c r="P211" s="149" t="s">
        <v>149</v>
      </c>
      <c r="Q211" s="37"/>
      <c r="S211" s="9">
        <v>4</v>
      </c>
      <c r="T211" s="136" t="s">
        <v>17</v>
      </c>
      <c r="U211" s="148" t="s">
        <v>148</v>
      </c>
      <c r="V211" s="149" t="s">
        <v>149</v>
      </c>
      <c r="W211" s="37"/>
      <c r="Y211" s="9">
        <v>4</v>
      </c>
      <c r="Z211" s="136" t="s">
        <v>17</v>
      </c>
      <c r="AA211" s="148" t="s">
        <v>148</v>
      </c>
      <c r="AB211" s="149" t="s">
        <v>149</v>
      </c>
      <c r="AC211" s="37"/>
      <c r="AE211" s="9">
        <v>4</v>
      </c>
      <c r="AF211" s="136" t="s">
        <v>17</v>
      </c>
      <c r="AG211" s="148" t="s">
        <v>148</v>
      </c>
      <c r="AH211" s="149" t="s">
        <v>149</v>
      </c>
      <c r="AI211" s="37"/>
    </row>
    <row r="212" spans="1:35" x14ac:dyDescent="0.25">
      <c r="B212" s="165">
        <v>1000</v>
      </c>
      <c r="C212" s="125">
        <v>5</v>
      </c>
      <c r="D212" s="151">
        <f>C212/5</f>
        <v>1</v>
      </c>
      <c r="E212" s="37"/>
      <c r="H212" s="165">
        <v>1000</v>
      </c>
      <c r="I212" s="125">
        <v>5</v>
      </c>
      <c r="J212" s="151">
        <f>I212/5</f>
        <v>1</v>
      </c>
      <c r="K212" s="37"/>
      <c r="N212" s="165">
        <v>1000</v>
      </c>
      <c r="O212" s="125">
        <v>5</v>
      </c>
      <c r="P212" s="151">
        <f>O212/5</f>
        <v>1</v>
      </c>
      <c r="Q212" s="37"/>
      <c r="T212" s="165">
        <v>1000</v>
      </c>
      <c r="U212" s="125">
        <v>5</v>
      </c>
      <c r="V212" s="151">
        <f>U212/5</f>
        <v>1</v>
      </c>
      <c r="W212" s="37"/>
      <c r="Z212" s="165">
        <v>1000</v>
      </c>
      <c r="AA212" s="125">
        <v>5</v>
      </c>
      <c r="AB212" s="151">
        <f>AA212/5</f>
        <v>1</v>
      </c>
      <c r="AC212" s="37"/>
      <c r="AF212" s="165">
        <v>1000</v>
      </c>
      <c r="AG212" s="125">
        <v>5</v>
      </c>
      <c r="AH212" s="151">
        <f>AG212/5</f>
        <v>1</v>
      </c>
      <c r="AI212" s="37"/>
    </row>
    <row r="213" spans="1:35" x14ac:dyDescent="0.25">
      <c r="B213" s="165">
        <v>1001</v>
      </c>
      <c r="C213" s="153">
        <v>6</v>
      </c>
      <c r="D213" s="154">
        <f>C213/5</f>
        <v>1.2</v>
      </c>
      <c r="E213" s="155"/>
      <c r="H213" s="165">
        <v>1001</v>
      </c>
      <c r="I213" s="153">
        <v>6</v>
      </c>
      <c r="J213" s="154">
        <f>I213/5</f>
        <v>1.2</v>
      </c>
      <c r="K213" s="155"/>
      <c r="N213" s="165">
        <v>1001</v>
      </c>
      <c r="O213" s="153">
        <v>6</v>
      </c>
      <c r="P213" s="154">
        <f>O213/5</f>
        <v>1.2</v>
      </c>
      <c r="Q213" s="155"/>
      <c r="T213" s="165">
        <v>1001</v>
      </c>
      <c r="U213" s="153">
        <v>6</v>
      </c>
      <c r="V213" s="154">
        <f>U213/5</f>
        <v>1.2</v>
      </c>
      <c r="W213" s="155"/>
      <c r="Z213" s="165">
        <v>1001</v>
      </c>
      <c r="AA213" s="153">
        <v>6</v>
      </c>
      <c r="AB213" s="154">
        <f>AA213/5</f>
        <v>1.2</v>
      </c>
      <c r="AC213" s="155"/>
      <c r="AF213" s="165">
        <v>1001</v>
      </c>
      <c r="AG213" s="153">
        <v>6</v>
      </c>
      <c r="AH213" s="154">
        <f>AG213/5</f>
        <v>1.2</v>
      </c>
      <c r="AI213" s="155"/>
    </row>
    <row r="214" spans="1:35" x14ac:dyDescent="0.25">
      <c r="B214" s="165"/>
      <c r="C214" s="125"/>
      <c r="D214" s="151"/>
      <c r="E214" s="126">
        <f>IF('Start Here - Data Entry '!$E$5=4,(IF($E201&lt;=B212,D212,D213)),0)</f>
        <v>0</v>
      </c>
      <c r="H214" s="165"/>
      <c r="I214" s="125"/>
      <c r="J214" s="151"/>
      <c r="K214" s="126">
        <f>IF('Start Here - Data Entry '!$E$5=4,(IF($K201&lt;=H212,J212,J213)),0)</f>
        <v>0</v>
      </c>
      <c r="N214" s="165"/>
      <c r="O214" s="125"/>
      <c r="P214" s="151"/>
      <c r="Q214" s="126">
        <f>IF('Start Here - Data Entry '!$E$5=4,(IF($Q201&lt;=N212,P212,P213)),0)</f>
        <v>0</v>
      </c>
      <c r="T214" s="165"/>
      <c r="U214" s="125"/>
      <c r="V214" s="151"/>
      <c r="W214" s="126">
        <f>IF('Start Here - Data Entry '!$E$5=4,(IF($W201&lt;=T212,V212,V213)),0)</f>
        <v>0</v>
      </c>
      <c r="Z214" s="165"/>
      <c r="AA214" s="125"/>
      <c r="AB214" s="151"/>
      <c r="AC214" s="126">
        <f>IF('Start Here - Data Entry '!$E$5=4,(IF($AC201&lt;=Z212,AB212,AB213)),0)</f>
        <v>0</v>
      </c>
      <c r="AF214" s="165"/>
      <c r="AG214" s="125"/>
      <c r="AH214" s="151"/>
      <c r="AI214" s="126">
        <f>IF('Start Here - Data Entry '!$E$5=4,(IF($AI201&lt;=AF212,AH212,AH213)),0)</f>
        <v>0</v>
      </c>
    </row>
    <row r="215" spans="1:35" x14ac:dyDescent="0.25">
      <c r="A215" s="9">
        <v>5</v>
      </c>
      <c r="B215" s="46" t="s">
        <v>16</v>
      </c>
      <c r="C215" s="148" t="s">
        <v>148</v>
      </c>
      <c r="D215" s="149" t="s">
        <v>149</v>
      </c>
      <c r="E215" s="37"/>
      <c r="G215" s="9">
        <v>5</v>
      </c>
      <c r="H215" s="46" t="s">
        <v>16</v>
      </c>
      <c r="I215" s="148" t="s">
        <v>148</v>
      </c>
      <c r="J215" s="149" t="s">
        <v>149</v>
      </c>
      <c r="K215" s="37"/>
      <c r="M215" s="9">
        <v>5</v>
      </c>
      <c r="N215" s="46" t="s">
        <v>16</v>
      </c>
      <c r="O215" s="148" t="s">
        <v>148</v>
      </c>
      <c r="P215" s="149" t="s">
        <v>149</v>
      </c>
      <c r="Q215" s="37"/>
      <c r="S215" s="9">
        <v>5</v>
      </c>
      <c r="T215" s="46" t="s">
        <v>16</v>
      </c>
      <c r="U215" s="148" t="s">
        <v>148</v>
      </c>
      <c r="V215" s="149" t="s">
        <v>149</v>
      </c>
      <c r="W215" s="37"/>
      <c r="Y215" s="9">
        <v>5</v>
      </c>
      <c r="Z215" s="46" t="s">
        <v>16</v>
      </c>
      <c r="AA215" s="148" t="s">
        <v>148</v>
      </c>
      <c r="AB215" s="149" t="s">
        <v>149</v>
      </c>
      <c r="AC215" s="37"/>
      <c r="AE215" s="9">
        <v>5</v>
      </c>
      <c r="AF215" s="46" t="s">
        <v>16</v>
      </c>
      <c r="AG215" s="148" t="s">
        <v>148</v>
      </c>
      <c r="AH215" s="149" t="s">
        <v>149</v>
      </c>
      <c r="AI215" s="37"/>
    </row>
    <row r="216" spans="1:35" x14ac:dyDescent="0.25">
      <c r="B216" s="150">
        <v>770</v>
      </c>
      <c r="C216" s="125">
        <v>4</v>
      </c>
      <c r="D216" s="151">
        <f>C216/5</f>
        <v>0.8</v>
      </c>
      <c r="E216" s="37"/>
      <c r="H216" s="150">
        <v>770</v>
      </c>
      <c r="I216" s="125">
        <v>4</v>
      </c>
      <c r="J216" s="151">
        <f>I216/5</f>
        <v>0.8</v>
      </c>
      <c r="K216" s="37"/>
      <c r="N216" s="150">
        <v>770</v>
      </c>
      <c r="O216" s="125">
        <v>4</v>
      </c>
      <c r="P216" s="151">
        <f>O216/5</f>
        <v>0.8</v>
      </c>
      <c r="Q216" s="37"/>
      <c r="T216" s="150">
        <v>770</v>
      </c>
      <c r="U216" s="125">
        <v>4</v>
      </c>
      <c r="V216" s="151">
        <f>U216/5</f>
        <v>0.8</v>
      </c>
      <c r="W216" s="37"/>
      <c r="Z216" s="150">
        <v>770</v>
      </c>
      <c r="AA216" s="125">
        <v>4</v>
      </c>
      <c r="AB216" s="151">
        <f>AA216/5</f>
        <v>0.8</v>
      </c>
      <c r="AC216" s="37"/>
      <c r="AF216" s="150">
        <v>770</v>
      </c>
      <c r="AG216" s="125">
        <v>4</v>
      </c>
      <c r="AH216" s="151">
        <f>AG216/5</f>
        <v>0.8</v>
      </c>
      <c r="AI216" s="37"/>
    </row>
    <row r="217" spans="1:35" x14ac:dyDescent="0.25">
      <c r="B217" s="150">
        <v>1000</v>
      </c>
      <c r="C217" s="125">
        <v>5</v>
      </c>
      <c r="D217" s="151">
        <f>C217/5</f>
        <v>1</v>
      </c>
      <c r="E217" s="37"/>
      <c r="H217" s="150">
        <v>1000</v>
      </c>
      <c r="I217" s="125">
        <v>5</v>
      </c>
      <c r="J217" s="151">
        <f>I217/5</f>
        <v>1</v>
      </c>
      <c r="K217" s="37"/>
      <c r="N217" s="150">
        <v>1000</v>
      </c>
      <c r="O217" s="125">
        <v>5</v>
      </c>
      <c r="P217" s="151">
        <f>O217/5</f>
        <v>1</v>
      </c>
      <c r="Q217" s="37"/>
      <c r="T217" s="150">
        <v>1000</v>
      </c>
      <c r="U217" s="125">
        <v>5</v>
      </c>
      <c r="V217" s="151">
        <f>U217/5</f>
        <v>1</v>
      </c>
      <c r="W217" s="37"/>
      <c r="Z217" s="150">
        <v>1000</v>
      </c>
      <c r="AA217" s="125">
        <v>5</v>
      </c>
      <c r="AB217" s="151">
        <f>AA217/5</f>
        <v>1</v>
      </c>
      <c r="AC217" s="37"/>
      <c r="AF217" s="150">
        <v>1000</v>
      </c>
      <c r="AG217" s="125">
        <v>5</v>
      </c>
      <c r="AH217" s="151">
        <f>AG217/5</f>
        <v>1</v>
      </c>
      <c r="AI217" s="37"/>
    </row>
    <row r="218" spans="1:35" x14ac:dyDescent="0.25">
      <c r="B218" s="150">
        <v>1500</v>
      </c>
      <c r="C218" s="125">
        <v>6</v>
      </c>
      <c r="D218" s="151">
        <f>C218/5</f>
        <v>1.2</v>
      </c>
      <c r="E218" s="37"/>
      <c r="H218" s="150">
        <v>1500</v>
      </c>
      <c r="I218" s="125">
        <v>6</v>
      </c>
      <c r="J218" s="151">
        <f>I218/5</f>
        <v>1.2</v>
      </c>
      <c r="K218" s="37"/>
      <c r="N218" s="150">
        <v>1500</v>
      </c>
      <c r="O218" s="125">
        <v>6</v>
      </c>
      <c r="P218" s="151">
        <f>O218/5</f>
        <v>1.2</v>
      </c>
      <c r="Q218" s="37"/>
      <c r="T218" s="150">
        <v>1500</v>
      </c>
      <c r="U218" s="125">
        <v>6</v>
      </c>
      <c r="V218" s="151">
        <f>U218/5</f>
        <v>1.2</v>
      </c>
      <c r="W218" s="37"/>
      <c r="Z218" s="150">
        <v>1500</v>
      </c>
      <c r="AA218" s="125">
        <v>6</v>
      </c>
      <c r="AB218" s="151">
        <f>AA218/5</f>
        <v>1.2</v>
      </c>
      <c r="AC218" s="37"/>
      <c r="AF218" s="150">
        <v>1500</v>
      </c>
      <c r="AG218" s="125">
        <v>6</v>
      </c>
      <c r="AH218" s="151">
        <f>AG218/5</f>
        <v>1.2</v>
      </c>
      <c r="AI218" s="37"/>
    </row>
    <row r="219" spans="1:35" x14ac:dyDescent="0.25">
      <c r="B219" s="150">
        <v>1501</v>
      </c>
      <c r="C219" s="153">
        <v>7</v>
      </c>
      <c r="D219" s="154">
        <f>C219/5</f>
        <v>1.4</v>
      </c>
      <c r="E219" s="156"/>
      <c r="H219" s="150">
        <v>1501</v>
      </c>
      <c r="I219" s="153">
        <v>7</v>
      </c>
      <c r="J219" s="154">
        <f>I219/5</f>
        <v>1.4</v>
      </c>
      <c r="K219" s="156"/>
      <c r="N219" s="150">
        <v>1501</v>
      </c>
      <c r="O219" s="153">
        <v>7</v>
      </c>
      <c r="P219" s="154">
        <f>O219/5</f>
        <v>1.4</v>
      </c>
      <c r="Q219" s="156"/>
      <c r="T219" s="150">
        <v>1501</v>
      </c>
      <c r="U219" s="153">
        <v>7</v>
      </c>
      <c r="V219" s="154">
        <f>U219/5</f>
        <v>1.4</v>
      </c>
      <c r="W219" s="156"/>
      <c r="Z219" s="150">
        <v>1501</v>
      </c>
      <c r="AA219" s="153">
        <v>7</v>
      </c>
      <c r="AB219" s="154">
        <f>AA219/5</f>
        <v>1.4</v>
      </c>
      <c r="AC219" s="156"/>
      <c r="AF219" s="150">
        <v>1501</v>
      </c>
      <c r="AG219" s="153">
        <v>7</v>
      </c>
      <c r="AH219" s="154">
        <f>AG219/5</f>
        <v>1.4</v>
      </c>
      <c r="AI219" s="156"/>
    </row>
    <row r="220" spans="1:35" x14ac:dyDescent="0.25">
      <c r="B220" s="150"/>
      <c r="C220" s="125"/>
      <c r="D220" s="151"/>
      <c r="E220" s="126">
        <f>IF('Start Here - Data Entry '!$E$5=5,(IF($E201&lt;=B216,D216,(IF($E201&lt;=B217,D217,(IF($E201&lt;=B218,D218,D219)))))),0)</f>
        <v>0</v>
      </c>
      <c r="H220" s="150"/>
      <c r="I220" s="125"/>
      <c r="J220" s="151"/>
      <c r="K220" s="126">
        <f>IF('Start Here - Data Entry '!$E$5=5,(IF($K201&lt;=H216,J216,(IF($K201&lt;=H217,J217,(IF($K201&lt;=H218,J218,J219)))))),0)</f>
        <v>0</v>
      </c>
      <c r="N220" s="150"/>
      <c r="O220" s="125"/>
      <c r="P220" s="151"/>
      <c r="Q220" s="126">
        <f>IF('Start Here - Data Entry '!$E$5=5,(IF($Q201&lt;=N216,P216,(IF($E201&lt;=N217,P217,(IF($E201&lt;=N218,P218,P219)))))),0)</f>
        <v>0</v>
      </c>
      <c r="T220" s="150"/>
      <c r="U220" s="125"/>
      <c r="V220" s="151"/>
      <c r="W220" s="126">
        <f>IF('Start Here - Data Entry '!$E$5=5,(IF($W201&lt;=T216,V216,(IF($E201&lt;=T217,V217,(IF($E201&lt;=T218,V218,V219)))))),0)</f>
        <v>0</v>
      </c>
      <c r="Z220" s="150"/>
      <c r="AA220" s="125"/>
      <c r="AB220" s="151"/>
      <c r="AC220" s="126">
        <f>IF('Start Here - Data Entry '!$E$5=5,(IF($AC201&lt;=Z216,AB216,(IF($E201&lt;=Z217,AB217,(IF($E201&lt;=Z218,AB218,AB219)))))),0)</f>
        <v>0</v>
      </c>
      <c r="AF220" s="150"/>
      <c r="AG220" s="125"/>
      <c r="AH220" s="151"/>
      <c r="AI220" s="126">
        <f>IF('Start Here - Data Entry '!$E$5=5,(IF($AI201&lt;=AF216,AH216,(IF($AI201&lt;=AF217,AH217,(IF($AI201&lt;=AF218,AH218,AH219)))))),0)</f>
        <v>0</v>
      </c>
    </row>
    <row r="221" spans="1:35" x14ac:dyDescent="0.25">
      <c r="B221" s="158" t="s">
        <v>154</v>
      </c>
      <c r="C221" s="85"/>
      <c r="D221" s="113"/>
      <c r="E221" s="84">
        <f>SUM(E206:E220)</f>
        <v>0.6</v>
      </c>
      <c r="H221" s="158" t="s">
        <v>154</v>
      </c>
      <c r="I221" s="85"/>
      <c r="J221" s="113"/>
      <c r="K221" s="84">
        <f>SUM(K206:K220)</f>
        <v>0.6</v>
      </c>
      <c r="N221" s="158" t="s">
        <v>154</v>
      </c>
      <c r="O221" s="85"/>
      <c r="P221" s="113"/>
      <c r="Q221" s="84">
        <f>SUM(Q206:Q220)</f>
        <v>0.6</v>
      </c>
      <c r="T221" s="158" t="s">
        <v>154</v>
      </c>
      <c r="U221" s="85"/>
      <c r="V221" s="113"/>
      <c r="W221" s="84">
        <f>SUM(W206:W220)</f>
        <v>0.6</v>
      </c>
      <c r="Z221" s="158" t="s">
        <v>154</v>
      </c>
      <c r="AA221" s="85"/>
      <c r="AB221" s="113"/>
      <c r="AC221" s="84">
        <f>SUM(AC206:AC220)</f>
        <v>0.6</v>
      </c>
      <c r="AF221" s="158" t="s">
        <v>154</v>
      </c>
      <c r="AG221" s="85"/>
      <c r="AH221" s="113"/>
      <c r="AI221" s="84">
        <f>SUM(AI206:AI220)</f>
        <v>0.6</v>
      </c>
    </row>
    <row r="222" spans="1:35" ht="15.75" thickBot="1" x14ac:dyDescent="0.3">
      <c r="B222" s="160" t="s">
        <v>153</v>
      </c>
      <c r="C222" s="161" t="s">
        <v>152</v>
      </c>
      <c r="D222" s="162">
        <f>14941</f>
        <v>14941</v>
      </c>
      <c r="E222" s="163">
        <f>E221*$D$197*5</f>
        <v>44823</v>
      </c>
      <c r="H222" s="160" t="s">
        <v>153</v>
      </c>
      <c r="I222" s="161" t="s">
        <v>152</v>
      </c>
      <c r="J222" s="162">
        <f>14941</f>
        <v>14941</v>
      </c>
      <c r="K222" s="163">
        <f>K221*$D$197*5</f>
        <v>44823</v>
      </c>
      <c r="N222" s="160" t="s">
        <v>153</v>
      </c>
      <c r="O222" s="161" t="s">
        <v>152</v>
      </c>
      <c r="P222" s="162">
        <f>14941</f>
        <v>14941</v>
      </c>
      <c r="Q222" s="163">
        <f>Q221*$D$197*5</f>
        <v>44823</v>
      </c>
      <c r="T222" s="160" t="s">
        <v>153</v>
      </c>
      <c r="U222" s="161" t="s">
        <v>152</v>
      </c>
      <c r="V222" s="162">
        <f>14941</f>
        <v>14941</v>
      </c>
      <c r="W222" s="163">
        <f>W221*$D$197*5</f>
        <v>44823</v>
      </c>
      <c r="Z222" s="160" t="s">
        <v>153</v>
      </c>
      <c r="AA222" s="161" t="s">
        <v>152</v>
      </c>
      <c r="AB222" s="162">
        <f>14941</f>
        <v>14941</v>
      </c>
      <c r="AC222" s="163">
        <f>AC221*$D$197*5</f>
        <v>44823</v>
      </c>
      <c r="AF222" s="160" t="s">
        <v>153</v>
      </c>
      <c r="AG222" s="161" t="s">
        <v>152</v>
      </c>
      <c r="AH222" s="162">
        <f>14941</f>
        <v>14941</v>
      </c>
      <c r="AI222" s="163">
        <f>AI221*$D$197*5</f>
        <v>44823</v>
      </c>
    </row>
    <row r="223" spans="1:35" ht="15.75" thickBot="1" x14ac:dyDescent="0.3"/>
    <row r="224" spans="1:35" ht="20.100000000000001" customHeight="1" thickBot="1" x14ac:dyDescent="0.3">
      <c r="A224" s="28"/>
      <c r="B224" s="29" t="s">
        <v>992</v>
      </c>
      <c r="C224" s="30">
        <v>400</v>
      </c>
      <c r="D224" s="176" t="str">
        <f>'Start Here - Data Entry '!F27</f>
        <v>NA</v>
      </c>
      <c r="E224" s="542" t="e">
        <f>D224*C224</f>
        <v>#VALUE!</v>
      </c>
      <c r="F224" s="33"/>
      <c r="G224" s="28"/>
      <c r="H224" s="29" t="s">
        <v>992</v>
      </c>
      <c r="I224" s="30">
        <f>C224</f>
        <v>400</v>
      </c>
      <c r="J224" s="176">
        <f>'Start Here - Data Entry '!G27</f>
        <v>0</v>
      </c>
      <c r="K224" s="32">
        <f>J224*I224</f>
        <v>0</v>
      </c>
      <c r="L224" s="33"/>
      <c r="M224" s="28"/>
      <c r="N224" s="29" t="s">
        <v>992</v>
      </c>
      <c r="O224" s="30">
        <f>C224</f>
        <v>400</v>
      </c>
      <c r="P224" s="176">
        <f>'Start Here - Data Entry '!H27</f>
        <v>0</v>
      </c>
      <c r="Q224" s="32">
        <f>P224*O224</f>
        <v>0</v>
      </c>
      <c r="R224" s="33"/>
      <c r="S224" s="28"/>
      <c r="T224" s="29" t="s">
        <v>992</v>
      </c>
      <c r="U224" s="30">
        <f>C224</f>
        <v>400</v>
      </c>
      <c r="V224" s="176">
        <f>'Start Here - Data Entry '!I27</f>
        <v>0</v>
      </c>
      <c r="W224" s="32">
        <f>V224*U224</f>
        <v>0</v>
      </c>
      <c r="X224" s="33"/>
      <c r="Y224" s="28"/>
      <c r="Z224" s="29" t="s">
        <v>992</v>
      </c>
      <c r="AA224" s="30">
        <f>C224</f>
        <v>400</v>
      </c>
      <c r="AB224" s="176">
        <f>'Start Here - Data Entry '!J27</f>
        <v>0</v>
      </c>
      <c r="AC224" s="32">
        <f>AB224*AA224</f>
        <v>0</v>
      </c>
      <c r="AD224" s="33"/>
      <c r="AE224" s="28"/>
      <c r="AF224" s="29" t="s">
        <v>992</v>
      </c>
      <c r="AG224" s="30">
        <f>C224</f>
        <v>400</v>
      </c>
      <c r="AH224" s="176">
        <f>'Start Here - Data Entry '!K27</f>
        <v>0</v>
      </c>
      <c r="AI224" s="32">
        <f>AH224*AG224</f>
        <v>0</v>
      </c>
    </row>
    <row r="225" spans="1:35" ht="20.100000000000001" customHeight="1" x14ac:dyDescent="0.25">
      <c r="A225" s="28"/>
      <c r="B225" s="29" t="s">
        <v>1019</v>
      </c>
      <c r="C225" s="30">
        <v>2791</v>
      </c>
      <c r="D225" s="176">
        <f>D12</f>
        <v>484</v>
      </c>
      <c r="E225" s="542">
        <f>D225*C225</f>
        <v>1350844</v>
      </c>
      <c r="F225" s="33"/>
      <c r="G225" s="28"/>
      <c r="H225" s="29" t="s">
        <v>1019</v>
      </c>
      <c r="I225" s="30">
        <f>C225</f>
        <v>2791</v>
      </c>
      <c r="J225" s="176">
        <f>J12</f>
        <v>484</v>
      </c>
      <c r="K225" s="32">
        <f>ROUND(J225*I225,0)</f>
        <v>1350844</v>
      </c>
      <c r="L225" s="33"/>
      <c r="M225" s="28"/>
      <c r="N225" s="29" t="s">
        <v>1019</v>
      </c>
      <c r="O225" s="30">
        <f>C225</f>
        <v>2791</v>
      </c>
      <c r="P225" s="176">
        <f>P12</f>
        <v>507</v>
      </c>
      <c r="Q225" s="32">
        <f>ROUND(P225*O225,0)</f>
        <v>1415037</v>
      </c>
      <c r="R225" s="33"/>
      <c r="S225" s="28"/>
      <c r="T225" s="29" t="s">
        <v>1019</v>
      </c>
      <c r="U225" s="30">
        <f>C225</f>
        <v>2791</v>
      </c>
      <c r="V225" s="176">
        <f>V12</f>
        <v>529</v>
      </c>
      <c r="W225" s="32">
        <f>ROUND(V225*U225,0)</f>
        <v>1476439</v>
      </c>
      <c r="X225" s="33"/>
      <c r="Y225" s="28"/>
      <c r="Z225" s="29" t="s">
        <v>1019</v>
      </c>
      <c r="AA225" s="30">
        <f>C225</f>
        <v>2791</v>
      </c>
      <c r="AB225" s="176">
        <f>AB12</f>
        <v>554</v>
      </c>
      <c r="AC225" s="32">
        <f>ROUND(AB225*AA225,0)</f>
        <v>1546214</v>
      </c>
      <c r="AD225" s="33"/>
      <c r="AE225" s="28"/>
      <c r="AF225" s="29" t="s">
        <v>1019</v>
      </c>
      <c r="AG225" s="30">
        <f>C225</f>
        <v>2791</v>
      </c>
      <c r="AH225" s="176">
        <f>AH12</f>
        <v>574</v>
      </c>
      <c r="AI225" s="32">
        <f>ROUND(AH225*AG225,0)</f>
        <v>1602034</v>
      </c>
    </row>
  </sheetData>
  <mergeCells count="6">
    <mergeCell ref="AF1:AI2"/>
    <mergeCell ref="B1:E2"/>
    <mergeCell ref="H1:K2"/>
    <mergeCell ref="N1:Q2"/>
    <mergeCell ref="T1:W2"/>
    <mergeCell ref="Z1:AC2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filterMode="1"/>
  <dimension ref="A1:Q644"/>
  <sheetViews>
    <sheetView zoomScaleNormal="100" workbookViewId="0">
      <selection activeCell="B4" sqref="B4"/>
    </sheetView>
  </sheetViews>
  <sheetFormatPr defaultRowHeight="15" outlineLevelCol="1" x14ac:dyDescent="0.25"/>
  <cols>
    <col min="1" max="1" width="47.5703125" style="480" bestFit="1" customWidth="1"/>
    <col min="2" max="2" width="48.28515625" style="480" bestFit="1" customWidth="1"/>
    <col min="3" max="3" width="21.28515625" style="480" bestFit="1" customWidth="1"/>
    <col min="4" max="4" width="17.140625" style="480" customWidth="1"/>
    <col min="5" max="5" width="17.140625" style="481" customWidth="1" outlineLevel="1"/>
    <col min="6" max="8" width="12.7109375" style="480" customWidth="1" outlineLevel="1"/>
    <col min="9" max="9" width="14" style="480" customWidth="1" outlineLevel="1"/>
    <col min="10" max="10" width="5" style="480" customWidth="1"/>
    <col min="11" max="13" width="13" style="195" bestFit="1" customWidth="1"/>
    <col min="14" max="14" width="11.28515625" style="195" bestFit="1" customWidth="1"/>
    <col min="15" max="15" width="9.140625" style="480"/>
    <col min="16" max="17" width="9.140625" style="195"/>
    <col min="18" max="16384" width="9.140625" style="480"/>
  </cols>
  <sheetData>
    <row r="1" spans="1:17" x14ac:dyDescent="0.25">
      <c r="F1" s="482" t="s">
        <v>357</v>
      </c>
      <c r="G1" s="482" t="s">
        <v>358</v>
      </c>
      <c r="H1" s="482" t="s">
        <v>359</v>
      </c>
      <c r="I1" s="482" t="s">
        <v>360</v>
      </c>
      <c r="K1" s="195" t="s">
        <v>357</v>
      </c>
      <c r="L1" s="195" t="s">
        <v>358</v>
      </c>
      <c r="M1" s="195" t="s">
        <v>359</v>
      </c>
      <c r="N1" s="195" t="s">
        <v>360</v>
      </c>
    </row>
    <row r="2" spans="1:17" x14ac:dyDescent="0.25">
      <c r="F2" s="483">
        <f>[2]CONFIG!$C$46</f>
        <v>0.1888</v>
      </c>
      <c r="G2" s="483">
        <f>[2]CONFIG!$C$46</f>
        <v>0.1888</v>
      </c>
      <c r="H2" s="483">
        <f>[2]CONFIG!$C$46</f>
        <v>0.1888</v>
      </c>
      <c r="I2" s="483">
        <f>[2]CONFIG!$C$46</f>
        <v>0.1888</v>
      </c>
      <c r="J2" s="483"/>
      <c r="K2" s="484">
        <f>[2]CONFIG!$B$46</f>
        <v>0.1767</v>
      </c>
      <c r="L2" s="484">
        <f>[2]CONFIG!$B$46</f>
        <v>0.1767</v>
      </c>
      <c r="M2" s="484">
        <f>[2]CONFIG!$B$46</f>
        <v>0.1767</v>
      </c>
      <c r="N2" s="484">
        <f>[2]CONFIG!$B$46</f>
        <v>0.1767</v>
      </c>
    </row>
    <row r="3" spans="1:17" ht="75" x14ac:dyDescent="0.25">
      <c r="A3" s="485" t="s">
        <v>185</v>
      </c>
      <c r="B3" s="480" t="s">
        <v>361</v>
      </c>
      <c r="C3" s="480" t="s">
        <v>362</v>
      </c>
      <c r="D3" s="486" t="s">
        <v>363</v>
      </c>
      <c r="E3" s="487" t="s">
        <v>364</v>
      </c>
      <c r="F3" s="482" t="s">
        <v>365</v>
      </c>
      <c r="G3" s="482" t="s">
        <v>365</v>
      </c>
      <c r="H3" s="482" t="s">
        <v>365</v>
      </c>
      <c r="I3" s="482" t="s">
        <v>365</v>
      </c>
      <c r="K3" s="195" t="s">
        <v>366</v>
      </c>
      <c r="L3" s="195" t="s">
        <v>366</v>
      </c>
      <c r="M3" s="195" t="s">
        <v>366</v>
      </c>
      <c r="N3" s="195" t="s">
        <v>366</v>
      </c>
      <c r="P3" s="488" t="s">
        <v>367</v>
      </c>
      <c r="Q3" s="488" t="s">
        <v>368</v>
      </c>
    </row>
    <row r="4" spans="1:17" hidden="1" x14ac:dyDescent="0.25">
      <c r="A4" s="489" t="s">
        <v>369</v>
      </c>
      <c r="B4" s="490" t="str">
        <f>VLOOKUP(A4,[3]Sheet1!$B$1:$D$1757,3,FALSE)</f>
        <v>TEACHER, SECONDARY (HIGH)</v>
      </c>
      <c r="C4" s="490" t="str">
        <f>VLOOKUP(A4,[3]Sheet1!$B$1:$R$1757,17,FALSE)</f>
        <v>DCTA</v>
      </c>
      <c r="D4" s="482">
        <v>51836</v>
      </c>
      <c r="E4" s="481">
        <v>0</v>
      </c>
      <c r="F4" s="482">
        <f>IF(D4&lt;60,0,ROUND(($D4*F$2)+VLOOKUP($C4,[2]CONFIG!$A$33:$C$43,3,FALSE),0))</f>
        <v>14768</v>
      </c>
      <c r="G4" s="482">
        <f>IF(D4&lt;60,0,ROUND(($D4*G$2)+VLOOKUP($C4,[2]CONFIG!$A$33:$C$43,3,FALSE),0))</f>
        <v>14768</v>
      </c>
      <c r="H4" s="482">
        <f>IF(D4&lt;60,0,ROUND(($D4*H$2)+VLOOKUP($C4,[2]CONFIG!$A$33:$C$43,3,FALSE),0))</f>
        <v>14768</v>
      </c>
      <c r="I4" s="482">
        <f>IF(D4&lt;60,0,ROUND(($D4*I$2)+VLOOKUP($C4,[2]CONFIG!$A$33:$C$43,3,FALSE),0))</f>
        <v>14768</v>
      </c>
      <c r="J4" s="491"/>
      <c r="K4" s="195">
        <f>(ROUND($E4*$K$2,2))</f>
        <v>0</v>
      </c>
      <c r="L4" s="195">
        <f>(ROUND($E4*$L$2,2))</f>
        <v>0</v>
      </c>
      <c r="M4" s="195">
        <f>(ROUND($E4*$M$2,2))</f>
        <v>0</v>
      </c>
      <c r="N4" s="195">
        <f>(ROUND($E4*$N$2,2))</f>
        <v>0</v>
      </c>
      <c r="P4" s="195">
        <v>0</v>
      </c>
      <c r="Q4" s="195">
        <v>0</v>
      </c>
    </row>
    <row r="5" spans="1:17" hidden="1" x14ac:dyDescent="0.25">
      <c r="A5" s="489" t="s">
        <v>370</v>
      </c>
      <c r="B5" s="490" t="str">
        <f>VLOOKUP(A5,[3]Sheet1!$B$1:$D$1757,3,FALSE)</f>
        <v>TEACHER SECONDARY (MIDDLE)</v>
      </c>
      <c r="C5" s="490" t="str">
        <f>VLOOKUP(A5,[3]Sheet1!$B$1:$R$1757,17,FALSE)</f>
        <v>DCTA</v>
      </c>
      <c r="D5" s="482">
        <v>51836</v>
      </c>
      <c r="E5" s="481">
        <v>0</v>
      </c>
      <c r="F5" s="482">
        <f>IF(D5&lt;60,0,ROUND(($D5*F$2)+VLOOKUP($C5,[2]CONFIG!$A$33:$C$43,3,FALSE),0))</f>
        <v>14768</v>
      </c>
      <c r="G5" s="482">
        <f>IF(D5&lt;60,0,ROUND(($D5*G$2)+VLOOKUP($C5,[2]CONFIG!$A$33:$C$43,3,FALSE),0))</f>
        <v>14768</v>
      </c>
      <c r="H5" s="482">
        <f>IF(D5&lt;60,0,ROUND(($D5*H$2)+VLOOKUP($C5,[2]CONFIG!$A$33:$C$43,3,FALSE),0))</f>
        <v>14768</v>
      </c>
      <c r="I5" s="482">
        <f>IF(D5&lt;60,0,ROUND(($D5*I$2)+VLOOKUP($C5,[2]CONFIG!$A$33:$C$43,3,FALSE),0))</f>
        <v>14768</v>
      </c>
      <c r="J5" s="491"/>
      <c r="K5" s="195">
        <f t="shared" ref="K5:K68" si="0">(ROUND($E5*$K$2,2))</f>
        <v>0</v>
      </c>
      <c r="L5" s="195">
        <f t="shared" ref="L5:L68" si="1">(ROUND($E5*$L$2,2))</f>
        <v>0</v>
      </c>
      <c r="M5" s="195">
        <f t="shared" ref="M5:M68" si="2">(ROUND($E5*$M$2,2))</f>
        <v>0</v>
      </c>
      <c r="N5" s="195">
        <f t="shared" ref="N5:N68" si="3">(ROUND($E5*$N$2,2))</f>
        <v>0</v>
      </c>
      <c r="P5" s="195">
        <v>0</v>
      </c>
      <c r="Q5" s="195">
        <v>0</v>
      </c>
    </row>
    <row r="6" spans="1:17" hidden="1" x14ac:dyDescent="0.25">
      <c r="A6" s="489" t="s">
        <v>214</v>
      </c>
      <c r="B6" s="490" t="str">
        <f>VLOOKUP(A6,[3]Sheet1!$B$1:$D$1757,3,FALSE)</f>
        <v>TEACHER, ELEMENTARY</v>
      </c>
      <c r="C6" s="490" t="str">
        <f>VLOOKUP(A6,[3]Sheet1!$B$1:$R$1757,17,FALSE)</f>
        <v>DCTA</v>
      </c>
      <c r="D6" s="482">
        <v>51836</v>
      </c>
      <c r="E6" s="481">
        <v>0</v>
      </c>
      <c r="F6" s="482">
        <f>IF(D6&lt;60,0,ROUND(($D6*F$2)+VLOOKUP($C6,[2]CONFIG!$A$33:$C$43,3,FALSE),0))</f>
        <v>14768</v>
      </c>
      <c r="G6" s="482">
        <f>IF(D6&lt;60,0,ROUND(($D6*G$2)+VLOOKUP($C6,[2]CONFIG!$A$33:$C$43,3,FALSE),0))</f>
        <v>14768</v>
      </c>
      <c r="H6" s="482">
        <f>IF(D6&lt;60,0,ROUND(($D6*H$2)+VLOOKUP($C6,[2]CONFIG!$A$33:$C$43,3,FALSE),0))</f>
        <v>14768</v>
      </c>
      <c r="I6" s="482">
        <f>IF(D6&lt;60,0,ROUND(($D6*I$2)+VLOOKUP($C6,[2]CONFIG!$A$33:$C$43,3,FALSE),0))</f>
        <v>14768</v>
      </c>
      <c r="J6" s="491"/>
      <c r="K6" s="195">
        <f t="shared" si="0"/>
        <v>0</v>
      </c>
      <c r="L6" s="195">
        <f t="shared" si="1"/>
        <v>0</v>
      </c>
      <c r="M6" s="195">
        <f t="shared" si="2"/>
        <v>0</v>
      </c>
      <c r="N6" s="195">
        <f t="shared" si="3"/>
        <v>0</v>
      </c>
      <c r="P6" s="195">
        <v>0</v>
      </c>
      <c r="Q6" s="195">
        <v>0</v>
      </c>
    </row>
    <row r="7" spans="1:17" hidden="1" x14ac:dyDescent="0.25">
      <c r="A7" s="489" t="s">
        <v>222</v>
      </c>
      <c r="B7" s="490" t="str">
        <f>VLOOKUP(A7,[3]Sheet1!$B$1:$D$1757,3,FALSE)</f>
        <v>TEACHER, LIBRARIAN ELEM</v>
      </c>
      <c r="C7" s="490" t="str">
        <f>VLOOKUP(A7,[3]Sheet1!$B$1:$R$1757,17,FALSE)</f>
        <v>DCTA</v>
      </c>
      <c r="D7" s="482">
        <v>51836</v>
      </c>
      <c r="E7" s="481">
        <v>0</v>
      </c>
      <c r="F7" s="482">
        <f>IF(D7&lt;60,0,ROUND(($D7*F$2)+VLOOKUP($C7,[2]CONFIG!$A$33:$C$43,3,FALSE),0))</f>
        <v>14768</v>
      </c>
      <c r="G7" s="482">
        <f>IF(D7&lt;60,0,ROUND(($D7*G$2)+VLOOKUP($C7,[2]CONFIG!$A$33:$C$43,3,FALSE),0))</f>
        <v>14768</v>
      </c>
      <c r="H7" s="482">
        <f>IF(D7&lt;60,0,ROUND(($D7*H$2)+VLOOKUP($C7,[2]CONFIG!$A$33:$C$43,3,FALSE),0))</f>
        <v>14768</v>
      </c>
      <c r="I7" s="482">
        <f>IF(D7&lt;60,0,ROUND(($D7*I$2)+VLOOKUP($C7,[2]CONFIG!$A$33:$C$43,3,FALSE),0))</f>
        <v>14768</v>
      </c>
      <c r="J7" s="491"/>
      <c r="K7" s="195">
        <f t="shared" si="0"/>
        <v>0</v>
      </c>
      <c r="L7" s="195">
        <f t="shared" si="1"/>
        <v>0</v>
      </c>
      <c r="M7" s="195">
        <f t="shared" si="2"/>
        <v>0</v>
      </c>
      <c r="N7" s="195">
        <f t="shared" si="3"/>
        <v>0</v>
      </c>
      <c r="P7" s="195">
        <v>0</v>
      </c>
      <c r="Q7" s="195">
        <v>0</v>
      </c>
    </row>
    <row r="8" spans="1:17" hidden="1" x14ac:dyDescent="0.25">
      <c r="A8" s="489" t="s">
        <v>371</v>
      </c>
      <c r="B8" s="490" t="str">
        <f>VLOOKUP(A8,[3]Sheet1!$B$1:$D$1757,3,FALSE)</f>
        <v>TEACHER, LIBRARIAN M S</v>
      </c>
      <c r="C8" s="490" t="str">
        <f>VLOOKUP(A8,[3]Sheet1!$B$1:$R$1757,17,FALSE)</f>
        <v>DCTA</v>
      </c>
      <c r="D8" s="482">
        <v>51836</v>
      </c>
      <c r="E8" s="481">
        <v>0</v>
      </c>
      <c r="F8" s="482">
        <f>IF(D8&lt;60,0,ROUND(($D8*F$2)+VLOOKUP($C8,[2]CONFIG!$A$33:$C$43,3,FALSE),0))</f>
        <v>14768</v>
      </c>
      <c r="G8" s="482">
        <f>IF(D8&lt;60,0,ROUND(($D8*G$2)+VLOOKUP($C8,[2]CONFIG!$A$33:$C$43,3,FALSE),0))</f>
        <v>14768</v>
      </c>
      <c r="H8" s="482">
        <f>IF(D8&lt;60,0,ROUND(($D8*H$2)+VLOOKUP($C8,[2]CONFIG!$A$33:$C$43,3,FALSE),0))</f>
        <v>14768</v>
      </c>
      <c r="I8" s="482">
        <f>IF(D8&lt;60,0,ROUND(($D8*I$2)+VLOOKUP($C8,[2]CONFIG!$A$33:$C$43,3,FALSE),0))</f>
        <v>14768</v>
      </c>
      <c r="J8" s="491"/>
      <c r="K8" s="195">
        <f t="shared" si="0"/>
        <v>0</v>
      </c>
      <c r="L8" s="195">
        <f t="shared" si="1"/>
        <v>0</v>
      </c>
      <c r="M8" s="195">
        <f t="shared" si="2"/>
        <v>0</v>
      </c>
      <c r="N8" s="195">
        <f t="shared" si="3"/>
        <v>0</v>
      </c>
      <c r="P8" s="195">
        <v>0</v>
      </c>
      <c r="Q8" s="195">
        <v>0</v>
      </c>
    </row>
    <row r="9" spans="1:17" hidden="1" x14ac:dyDescent="0.25">
      <c r="A9" s="489" t="s">
        <v>372</v>
      </c>
      <c r="B9" s="490" t="str">
        <f>VLOOKUP(A9,[3]Sheet1!$B$1:$D$1757,3,FALSE)</f>
        <v>TEACHER, LIBRARIAN H S</v>
      </c>
      <c r="C9" s="490" t="str">
        <f>VLOOKUP(A9,[3]Sheet1!$B$1:$R$1757,17,FALSE)</f>
        <v>DCTA</v>
      </c>
      <c r="D9" s="482">
        <v>51836</v>
      </c>
      <c r="E9" s="481">
        <v>0</v>
      </c>
      <c r="F9" s="482">
        <f>IF(D9&lt;60,0,ROUND(($D9*F$2)+VLOOKUP($C9,[2]CONFIG!$A$33:$C$43,3,FALSE),0))</f>
        <v>14768</v>
      </c>
      <c r="G9" s="482">
        <f>IF(D9&lt;60,0,ROUND(($D9*G$2)+VLOOKUP($C9,[2]CONFIG!$A$33:$C$43,3,FALSE),0))</f>
        <v>14768</v>
      </c>
      <c r="H9" s="482">
        <f>IF(D9&lt;60,0,ROUND(($D9*H$2)+VLOOKUP($C9,[2]CONFIG!$A$33:$C$43,3,FALSE),0))</f>
        <v>14768</v>
      </c>
      <c r="I9" s="482">
        <f>IF(D9&lt;60,0,ROUND(($D9*I$2)+VLOOKUP($C9,[2]CONFIG!$A$33:$C$43,3,FALSE),0))</f>
        <v>14768</v>
      </c>
      <c r="J9" s="491"/>
      <c r="K9" s="195">
        <f t="shared" si="0"/>
        <v>0</v>
      </c>
      <c r="L9" s="195">
        <f t="shared" si="1"/>
        <v>0</v>
      </c>
      <c r="M9" s="195">
        <f t="shared" si="2"/>
        <v>0</v>
      </c>
      <c r="N9" s="195">
        <f t="shared" si="3"/>
        <v>0</v>
      </c>
      <c r="P9" s="195">
        <v>0</v>
      </c>
      <c r="Q9" s="195">
        <v>0</v>
      </c>
    </row>
    <row r="10" spans="1:17" hidden="1" x14ac:dyDescent="0.25">
      <c r="A10" s="489" t="s">
        <v>212</v>
      </c>
      <c r="B10" s="490" t="str">
        <f>VLOOKUP(A10,[3]Sheet1!$B$1:$D$1757,3,FALSE)</f>
        <v>TEACHER, INTERVENTION</v>
      </c>
      <c r="C10" s="490" t="str">
        <f>VLOOKUP(A10,[3]Sheet1!$B$1:$R$1757,17,FALSE)</f>
        <v>DCTA</v>
      </c>
      <c r="D10" s="482">
        <v>51836</v>
      </c>
      <c r="E10" s="481">
        <v>0</v>
      </c>
      <c r="F10" s="482">
        <f>IF(D10&lt;60,0,ROUND(($D10*F$2)+VLOOKUP($C10,[2]CONFIG!$A$33:$C$43,3,FALSE),0))</f>
        <v>14768</v>
      </c>
      <c r="G10" s="482">
        <f>IF(D10&lt;60,0,ROUND(($D10*G$2)+VLOOKUP($C10,[2]CONFIG!$A$33:$C$43,3,FALSE),0))</f>
        <v>14768</v>
      </c>
      <c r="H10" s="482">
        <f>IF(D10&lt;60,0,ROUND(($D10*H$2)+VLOOKUP($C10,[2]CONFIG!$A$33:$C$43,3,FALSE),0))</f>
        <v>14768</v>
      </c>
      <c r="I10" s="482">
        <f>IF(D10&lt;60,0,ROUND(($D10*I$2)+VLOOKUP($C10,[2]CONFIG!$A$33:$C$43,3,FALSE),0))</f>
        <v>14768</v>
      </c>
      <c r="J10" s="491"/>
      <c r="K10" s="195">
        <f t="shared" si="0"/>
        <v>0</v>
      </c>
      <c r="L10" s="195">
        <f t="shared" si="1"/>
        <v>0</v>
      </c>
      <c r="M10" s="195">
        <f t="shared" si="2"/>
        <v>0</v>
      </c>
      <c r="N10" s="195">
        <f t="shared" si="3"/>
        <v>0</v>
      </c>
      <c r="P10" s="195">
        <v>0</v>
      </c>
      <c r="Q10" s="195">
        <v>0</v>
      </c>
    </row>
    <row r="11" spans="1:17" hidden="1" x14ac:dyDescent="0.25">
      <c r="A11" s="492" t="s">
        <v>217</v>
      </c>
      <c r="B11" s="490" t="str">
        <f>VLOOKUP(A11,[3]Sheet1!$B$1:$D$1757,3,FALSE)</f>
        <v>TEACHER, ITINERANT</v>
      </c>
      <c r="C11" s="490" t="str">
        <f>VLOOKUP(A11,[3]Sheet1!$B$1:$R$1757,17,FALSE)</f>
        <v>DCTA</v>
      </c>
      <c r="D11" s="482">
        <v>51836</v>
      </c>
      <c r="E11" s="481">
        <v>0</v>
      </c>
      <c r="F11" s="482">
        <f>IF(D11&lt;60,0,ROUND(($D11*F$2)+VLOOKUP($C11,[2]CONFIG!$A$33:$C$43,3,FALSE),0))</f>
        <v>14768</v>
      </c>
      <c r="G11" s="482">
        <f>IF(D11&lt;60,0,ROUND(($D11*G$2)+VLOOKUP($C11,[2]CONFIG!$A$33:$C$43,3,FALSE),0))</f>
        <v>14768</v>
      </c>
      <c r="H11" s="482">
        <f>IF(D11&lt;60,0,ROUND(($D11*H$2)+VLOOKUP($C11,[2]CONFIG!$A$33:$C$43,3,FALSE),0))</f>
        <v>14768</v>
      </c>
      <c r="I11" s="482">
        <f>IF(D11&lt;60,0,ROUND(($D11*I$2)+VLOOKUP($C11,[2]CONFIG!$A$33:$C$43,3,FALSE),0))</f>
        <v>14768</v>
      </c>
      <c r="J11" s="491"/>
      <c r="K11" s="195">
        <f t="shared" si="0"/>
        <v>0</v>
      </c>
      <c r="L11" s="195">
        <f t="shared" si="1"/>
        <v>0</v>
      </c>
      <c r="M11" s="195">
        <f t="shared" si="2"/>
        <v>0</v>
      </c>
      <c r="N11" s="195">
        <f t="shared" si="3"/>
        <v>0</v>
      </c>
      <c r="P11" s="195">
        <v>0</v>
      </c>
      <c r="Q11" s="195">
        <v>0</v>
      </c>
    </row>
    <row r="12" spans="1:17" hidden="1" x14ac:dyDescent="0.25">
      <c r="A12" s="489" t="s">
        <v>219</v>
      </c>
      <c r="B12" s="490" t="str">
        <f>VLOOKUP(A12,[3]Sheet1!$B$1:$D$1757,3,FALSE)</f>
        <v>TEACHER, SPD ELEM MOD NDS</v>
      </c>
      <c r="C12" s="490" t="str">
        <f>VLOOKUP(A12,[3]Sheet1!$B$1:$R$1757,17,FALSE)</f>
        <v>DCTA</v>
      </c>
      <c r="D12" s="482">
        <v>51836</v>
      </c>
      <c r="E12" s="481">
        <v>0</v>
      </c>
      <c r="F12" s="482">
        <f>IF(D12&lt;60,0,ROUND(($D12*F$2)+VLOOKUP($C12,[2]CONFIG!$A$33:$C$43,3,FALSE),0))</f>
        <v>14768</v>
      </c>
      <c r="G12" s="482">
        <f>IF(D12&lt;60,0,ROUND(($D12*G$2)+VLOOKUP($C12,[2]CONFIG!$A$33:$C$43,3,FALSE),0))</f>
        <v>14768</v>
      </c>
      <c r="H12" s="482">
        <f>IF(D12&lt;60,0,ROUND(($D12*H$2)+VLOOKUP($C12,[2]CONFIG!$A$33:$C$43,3,FALSE),0))</f>
        <v>14768</v>
      </c>
      <c r="I12" s="482">
        <f>IF(D12&lt;60,0,ROUND(($D12*I$2)+VLOOKUP($C12,[2]CONFIG!$A$33:$C$43,3,FALSE),0))</f>
        <v>14768</v>
      </c>
      <c r="J12" s="491"/>
      <c r="K12" s="195">
        <f t="shared" si="0"/>
        <v>0</v>
      </c>
      <c r="L12" s="195">
        <f t="shared" si="1"/>
        <v>0</v>
      </c>
      <c r="M12" s="195">
        <f t="shared" si="2"/>
        <v>0</v>
      </c>
      <c r="N12" s="195">
        <f t="shared" si="3"/>
        <v>0</v>
      </c>
      <c r="P12" s="195">
        <v>0</v>
      </c>
      <c r="Q12" s="195">
        <v>0</v>
      </c>
    </row>
    <row r="13" spans="1:17" hidden="1" x14ac:dyDescent="0.25">
      <c r="A13" s="489" t="s">
        <v>373</v>
      </c>
      <c r="B13" s="490" t="str">
        <f>VLOOKUP(A13,[3]Sheet1!$B$1:$D$1757,3,FALSE)</f>
        <v>TEACHER, SPD MID MOD NDS</v>
      </c>
      <c r="C13" s="490" t="str">
        <f>VLOOKUP(A13,[3]Sheet1!$B$1:$R$1757,17,FALSE)</f>
        <v>DCTA</v>
      </c>
      <c r="D13" s="482">
        <v>51836</v>
      </c>
      <c r="E13" s="481">
        <v>0</v>
      </c>
      <c r="F13" s="482">
        <f>IF(D13&lt;60,0,ROUND(($D13*F$2)+VLOOKUP($C13,[2]CONFIG!$A$33:$C$43,3,FALSE),0))</f>
        <v>14768</v>
      </c>
      <c r="G13" s="482">
        <f>IF(D13&lt;60,0,ROUND(($D13*G$2)+VLOOKUP($C13,[2]CONFIG!$A$33:$C$43,3,FALSE),0))</f>
        <v>14768</v>
      </c>
      <c r="H13" s="482">
        <f>IF(D13&lt;60,0,ROUND(($D13*H$2)+VLOOKUP($C13,[2]CONFIG!$A$33:$C$43,3,FALSE),0))</f>
        <v>14768</v>
      </c>
      <c r="I13" s="482">
        <f>IF(D13&lt;60,0,ROUND(($D13*I$2)+VLOOKUP($C13,[2]CONFIG!$A$33:$C$43,3,FALSE),0))</f>
        <v>14768</v>
      </c>
      <c r="J13" s="491"/>
      <c r="K13" s="195">
        <f t="shared" si="0"/>
        <v>0</v>
      </c>
      <c r="L13" s="195">
        <f t="shared" si="1"/>
        <v>0</v>
      </c>
      <c r="M13" s="195">
        <f t="shared" si="2"/>
        <v>0</v>
      </c>
      <c r="N13" s="195">
        <f t="shared" si="3"/>
        <v>0</v>
      </c>
      <c r="P13" s="195">
        <v>0</v>
      </c>
      <c r="Q13" s="195">
        <v>0</v>
      </c>
    </row>
    <row r="14" spans="1:17" hidden="1" x14ac:dyDescent="0.25">
      <c r="A14" s="492" t="s">
        <v>374</v>
      </c>
      <c r="B14" s="490" t="str">
        <f>VLOOKUP(A14,[3]Sheet1!$B$1:$D$1757,3,FALSE)</f>
        <v>TEACHER, SPD HS MOD NDS</v>
      </c>
      <c r="C14" s="490" t="str">
        <f>VLOOKUP(A14,[3]Sheet1!$B$1:$R$1757,17,FALSE)</f>
        <v>DCTA</v>
      </c>
      <c r="D14" s="482">
        <v>51836</v>
      </c>
      <c r="E14" s="481">
        <v>0</v>
      </c>
      <c r="F14" s="482">
        <f>IF(D14&lt;60,0,ROUND(($D14*F$2)+VLOOKUP($C14,[2]CONFIG!$A$33:$C$43,3,FALSE),0))</f>
        <v>14768</v>
      </c>
      <c r="G14" s="482">
        <f>IF(D14&lt;60,0,ROUND(($D14*G$2)+VLOOKUP($C14,[2]CONFIG!$A$33:$C$43,3,FALSE),0))</f>
        <v>14768</v>
      </c>
      <c r="H14" s="482">
        <f>IF(D14&lt;60,0,ROUND(($D14*H$2)+VLOOKUP($C14,[2]CONFIG!$A$33:$C$43,3,FALSE),0))</f>
        <v>14768</v>
      </c>
      <c r="I14" s="482">
        <f>IF(D14&lt;60,0,ROUND(($D14*I$2)+VLOOKUP($C14,[2]CONFIG!$A$33:$C$43,3,FALSE),0))</f>
        <v>14768</v>
      </c>
      <c r="J14" s="491"/>
      <c r="K14" s="195">
        <f t="shared" si="0"/>
        <v>0</v>
      </c>
      <c r="L14" s="195">
        <f t="shared" si="1"/>
        <v>0</v>
      </c>
      <c r="M14" s="195">
        <f t="shared" si="2"/>
        <v>0</v>
      </c>
      <c r="N14" s="195">
        <f t="shared" si="3"/>
        <v>0</v>
      </c>
      <c r="P14" s="195">
        <v>0</v>
      </c>
      <c r="Q14" s="195">
        <v>0</v>
      </c>
    </row>
    <row r="15" spans="1:17" hidden="1" x14ac:dyDescent="0.25">
      <c r="A15" s="489" t="s">
        <v>375</v>
      </c>
      <c r="B15" s="490" t="str">
        <f>VLOOKUP(A15,[3]Sheet1!$B$1:$D$1757,3,FALSE)</f>
        <v>SCHOOL COUNSELOR, HIGH SCH</v>
      </c>
      <c r="C15" s="490" t="str">
        <f>VLOOKUP(A15,[3]Sheet1!$B$1:$R$1757,17,FALSE)</f>
        <v>DCTA</v>
      </c>
      <c r="D15" s="482">
        <v>51836</v>
      </c>
      <c r="E15" s="481">
        <v>0</v>
      </c>
      <c r="F15" s="482">
        <f>IF(D15&lt;60,0,ROUND(($D15*F$2)+VLOOKUP($C15,[2]CONFIG!$A$33:$C$43,3,FALSE),0))</f>
        <v>14768</v>
      </c>
      <c r="G15" s="482">
        <f>IF(D15&lt;60,0,ROUND(($D15*G$2)+VLOOKUP($C15,[2]CONFIG!$A$33:$C$43,3,FALSE),0))</f>
        <v>14768</v>
      </c>
      <c r="H15" s="482">
        <f>IF(D15&lt;60,0,ROUND(($D15*H$2)+VLOOKUP($C15,[2]CONFIG!$A$33:$C$43,3,FALSE),0))</f>
        <v>14768</v>
      </c>
      <c r="I15" s="482">
        <f>IF(D15&lt;60,0,ROUND(($D15*I$2)+VLOOKUP($C15,[2]CONFIG!$A$33:$C$43,3,FALSE),0))</f>
        <v>14768</v>
      </c>
      <c r="J15" s="491"/>
      <c r="K15" s="195">
        <f t="shared" si="0"/>
        <v>0</v>
      </c>
      <c r="L15" s="195">
        <f t="shared" si="1"/>
        <v>0</v>
      </c>
      <c r="M15" s="195">
        <f t="shared" si="2"/>
        <v>0</v>
      </c>
      <c r="N15" s="195">
        <f t="shared" si="3"/>
        <v>0</v>
      </c>
      <c r="P15" s="195">
        <v>0</v>
      </c>
      <c r="Q15" s="195">
        <v>0</v>
      </c>
    </row>
    <row r="16" spans="1:17" hidden="1" x14ac:dyDescent="0.25">
      <c r="A16" s="489" t="s">
        <v>376</v>
      </c>
      <c r="B16" s="490" t="str">
        <f>VLOOKUP(A16,[3]Sheet1!$B$1:$D$1757,3,FALSE)</f>
        <v>SCHOOL COUNSELOR, MIDD SCH</v>
      </c>
      <c r="C16" s="490" t="str">
        <f>VLOOKUP(A16,[3]Sheet1!$B$1:$R$1757,17,FALSE)</f>
        <v>DCTA</v>
      </c>
      <c r="D16" s="482">
        <v>51836</v>
      </c>
      <c r="E16" s="481">
        <v>0</v>
      </c>
      <c r="F16" s="482">
        <f>IF(D16&lt;60,0,ROUND(($D16*F$2)+VLOOKUP($C16,[2]CONFIG!$A$33:$C$43,3,FALSE),0))</f>
        <v>14768</v>
      </c>
      <c r="G16" s="482">
        <f>IF(D16&lt;60,0,ROUND(($D16*G$2)+VLOOKUP($C16,[2]CONFIG!$A$33:$C$43,3,FALSE),0))</f>
        <v>14768</v>
      </c>
      <c r="H16" s="482">
        <f>IF(D16&lt;60,0,ROUND(($D16*H$2)+VLOOKUP($C16,[2]CONFIG!$A$33:$C$43,3,FALSE),0))</f>
        <v>14768</v>
      </c>
      <c r="I16" s="482">
        <f>IF(D16&lt;60,0,ROUND(($D16*I$2)+VLOOKUP($C16,[2]CONFIG!$A$33:$C$43,3,FALSE),0))</f>
        <v>14768</v>
      </c>
      <c r="J16" s="491"/>
      <c r="K16" s="195">
        <f t="shared" si="0"/>
        <v>0</v>
      </c>
      <c r="L16" s="195">
        <f t="shared" si="1"/>
        <v>0</v>
      </c>
      <c r="M16" s="195">
        <f t="shared" si="2"/>
        <v>0</v>
      </c>
      <c r="N16" s="195">
        <f t="shared" si="3"/>
        <v>0</v>
      </c>
      <c r="P16" s="195">
        <v>0</v>
      </c>
      <c r="Q16" s="195">
        <v>0</v>
      </c>
    </row>
    <row r="17" spans="1:17" hidden="1" x14ac:dyDescent="0.25">
      <c r="A17" s="489" t="s">
        <v>226</v>
      </c>
      <c r="B17" s="490" t="str">
        <f>VLOOKUP(A17,[3]Sheet1!$B$1:$D$1757,3,FALSE)</f>
        <v>SCHOOL COUNSELOR, ELEM SCH</v>
      </c>
      <c r="C17" s="490" t="str">
        <f>VLOOKUP(A17,[3]Sheet1!$B$1:$R$1757,17,FALSE)</f>
        <v>DCTA</v>
      </c>
      <c r="D17" s="482">
        <v>51836</v>
      </c>
      <c r="E17" s="481">
        <v>0</v>
      </c>
      <c r="F17" s="482">
        <f>IF(D17&lt;60,0,ROUND(($D17*F$2)+VLOOKUP($C17,[2]CONFIG!$A$33:$C$43,3,FALSE),0))</f>
        <v>14768</v>
      </c>
      <c r="G17" s="482">
        <f>IF(D17&lt;60,0,ROUND(($D17*G$2)+VLOOKUP($C17,[2]CONFIG!$A$33:$C$43,3,FALSE),0))</f>
        <v>14768</v>
      </c>
      <c r="H17" s="482">
        <f>IF(D17&lt;60,0,ROUND(($D17*H$2)+VLOOKUP($C17,[2]CONFIG!$A$33:$C$43,3,FALSE),0))</f>
        <v>14768</v>
      </c>
      <c r="I17" s="482">
        <f>IF(D17&lt;60,0,ROUND(($D17*I$2)+VLOOKUP($C17,[2]CONFIG!$A$33:$C$43,3,FALSE),0))</f>
        <v>14768</v>
      </c>
      <c r="J17" s="491"/>
      <c r="K17" s="195">
        <f t="shared" si="0"/>
        <v>0</v>
      </c>
      <c r="L17" s="195">
        <f t="shared" si="1"/>
        <v>0</v>
      </c>
      <c r="M17" s="195">
        <f t="shared" si="2"/>
        <v>0</v>
      </c>
      <c r="N17" s="195">
        <f t="shared" si="3"/>
        <v>0</v>
      </c>
      <c r="P17" s="195">
        <v>0</v>
      </c>
      <c r="Q17" s="195">
        <v>0</v>
      </c>
    </row>
    <row r="18" spans="1:17" hidden="1" x14ac:dyDescent="0.25">
      <c r="A18" s="492" t="s">
        <v>377</v>
      </c>
      <c r="B18" s="490" t="str">
        <f>VLOOKUP(A18,[3]Sheet1!$B$1:$D$1757,3,FALSE)</f>
        <v>STUDENT ADVISOR, HIGH SCH</v>
      </c>
      <c r="C18" s="490" t="str">
        <f>VLOOKUP(A18,[3]Sheet1!$B$1:$R$1757,17,FALSE)</f>
        <v>DCTA</v>
      </c>
      <c r="D18" s="482">
        <v>51836</v>
      </c>
      <c r="E18" s="481">
        <v>0</v>
      </c>
      <c r="F18" s="482">
        <f>IF(D18&lt;60,0,ROUND(($D18*F$2)+VLOOKUP($C18,[2]CONFIG!$A$33:$C$43,3,FALSE),0))</f>
        <v>14768</v>
      </c>
      <c r="G18" s="482">
        <f>IF(D18&lt;60,0,ROUND(($D18*G$2)+VLOOKUP($C18,[2]CONFIG!$A$33:$C$43,3,FALSE),0))</f>
        <v>14768</v>
      </c>
      <c r="H18" s="482">
        <f>IF(D18&lt;60,0,ROUND(($D18*H$2)+VLOOKUP($C18,[2]CONFIG!$A$33:$C$43,3,FALSE),0))</f>
        <v>14768</v>
      </c>
      <c r="I18" s="482">
        <f>IF(D18&lt;60,0,ROUND(($D18*I$2)+VLOOKUP($C18,[2]CONFIG!$A$33:$C$43,3,FALSE),0))</f>
        <v>14768</v>
      </c>
      <c r="J18" s="491"/>
      <c r="K18" s="195">
        <f t="shared" si="0"/>
        <v>0</v>
      </c>
      <c r="L18" s="195">
        <f t="shared" si="1"/>
        <v>0</v>
      </c>
      <c r="M18" s="195">
        <f t="shared" si="2"/>
        <v>0</v>
      </c>
      <c r="N18" s="195">
        <f t="shared" si="3"/>
        <v>0</v>
      </c>
      <c r="P18" s="195">
        <v>0</v>
      </c>
      <c r="Q18" s="195">
        <v>0</v>
      </c>
    </row>
    <row r="19" spans="1:17" hidden="1" x14ac:dyDescent="0.25">
      <c r="A19" s="489" t="s">
        <v>378</v>
      </c>
      <c r="B19" s="490" t="str">
        <f>VLOOKUP(A19,[3]Sheet1!$B$1:$D$1757,3,FALSE)</f>
        <v>STUDENT ADVISOR, MIDD SCH</v>
      </c>
      <c r="C19" s="490" t="str">
        <f>VLOOKUP(A19,[3]Sheet1!$B$1:$R$1757,17,FALSE)</f>
        <v>DCTA</v>
      </c>
      <c r="D19" s="482">
        <v>51836</v>
      </c>
      <c r="E19" s="481">
        <v>0</v>
      </c>
      <c r="F19" s="482">
        <f>IF(D19&lt;60,0,ROUND(($D19*F$2)+VLOOKUP($C19,[2]CONFIG!$A$33:$C$43,3,FALSE),0))</f>
        <v>14768</v>
      </c>
      <c r="G19" s="482">
        <f>IF(D19&lt;60,0,ROUND(($D19*G$2)+VLOOKUP($C19,[2]CONFIG!$A$33:$C$43,3,FALSE),0))</f>
        <v>14768</v>
      </c>
      <c r="H19" s="482">
        <f>IF(D19&lt;60,0,ROUND(($D19*H$2)+VLOOKUP($C19,[2]CONFIG!$A$33:$C$43,3,FALSE),0))</f>
        <v>14768</v>
      </c>
      <c r="I19" s="482">
        <f>IF(D19&lt;60,0,ROUND(($D19*I$2)+VLOOKUP($C19,[2]CONFIG!$A$33:$C$43,3,FALSE),0))</f>
        <v>14768</v>
      </c>
      <c r="J19" s="491"/>
      <c r="K19" s="195">
        <f t="shared" si="0"/>
        <v>0</v>
      </c>
      <c r="L19" s="195">
        <f t="shared" si="1"/>
        <v>0</v>
      </c>
      <c r="M19" s="195">
        <f t="shared" si="2"/>
        <v>0</v>
      </c>
      <c r="N19" s="195">
        <f t="shared" si="3"/>
        <v>0</v>
      </c>
      <c r="P19" s="195">
        <v>0</v>
      </c>
      <c r="Q19" s="195">
        <v>0</v>
      </c>
    </row>
    <row r="20" spans="1:17" hidden="1" x14ac:dyDescent="0.25">
      <c r="A20" s="489" t="s">
        <v>228</v>
      </c>
      <c r="B20" s="490" t="str">
        <f>VLOOKUP(A20,[3]Sheet1!$B$1:$D$1757,3,FALSE)</f>
        <v>STUDENT ADVISOR, ELEM SCH</v>
      </c>
      <c r="C20" s="490" t="str">
        <f>VLOOKUP(A20,[3]Sheet1!$B$1:$R$1757,17,FALSE)</f>
        <v>DCTA</v>
      </c>
      <c r="D20" s="482">
        <v>51836</v>
      </c>
      <c r="E20" s="481">
        <v>0</v>
      </c>
      <c r="F20" s="482">
        <f>IF(D20&lt;60,0,ROUND(($D20*F$2)+VLOOKUP($C20,[2]CONFIG!$A$33:$C$43,3,FALSE),0))</f>
        <v>14768</v>
      </c>
      <c r="G20" s="482">
        <f>IF(D20&lt;60,0,ROUND(($D20*G$2)+VLOOKUP($C20,[2]CONFIG!$A$33:$C$43,3,FALSE),0))</f>
        <v>14768</v>
      </c>
      <c r="H20" s="482">
        <f>IF(D20&lt;60,0,ROUND(($D20*H$2)+VLOOKUP($C20,[2]CONFIG!$A$33:$C$43,3,FALSE),0))</f>
        <v>14768</v>
      </c>
      <c r="I20" s="482">
        <f>IF(D20&lt;60,0,ROUND(($D20*I$2)+VLOOKUP($C20,[2]CONFIG!$A$33:$C$43,3,FALSE),0))</f>
        <v>14768</v>
      </c>
      <c r="J20" s="491"/>
      <c r="K20" s="195">
        <f t="shared" si="0"/>
        <v>0</v>
      </c>
      <c r="L20" s="195">
        <f t="shared" si="1"/>
        <v>0</v>
      </c>
      <c r="M20" s="195">
        <f t="shared" si="2"/>
        <v>0</v>
      </c>
      <c r="N20" s="195">
        <f t="shared" si="3"/>
        <v>0</v>
      </c>
      <c r="P20" s="195">
        <v>0</v>
      </c>
      <c r="Q20" s="195">
        <v>0</v>
      </c>
    </row>
    <row r="21" spans="1:17" hidden="1" x14ac:dyDescent="0.25">
      <c r="A21" s="489" t="s">
        <v>379</v>
      </c>
      <c r="B21" s="490" t="str">
        <f>VLOOKUP(A21,[3]Sheet1!$B$1:$D$1757,3,FALSE)</f>
        <v>TCHR ADMIN ASST, MIDD SCH</v>
      </c>
      <c r="C21" s="490" t="str">
        <f>VLOOKUP(A21,[3]Sheet1!$B$1:$R$1757,17,FALSE)</f>
        <v>DCTA</v>
      </c>
      <c r="D21" s="482">
        <v>51836</v>
      </c>
      <c r="E21" s="481">
        <v>0</v>
      </c>
      <c r="F21" s="482">
        <f>IF(D21&lt;60,0,ROUND(($D21*F$2)+VLOOKUP($C21,[2]CONFIG!$A$33:$C$43,3,FALSE),0))</f>
        <v>14768</v>
      </c>
      <c r="G21" s="482">
        <f>IF(D21&lt;60,0,ROUND(($D21*G$2)+VLOOKUP($C21,[2]CONFIG!$A$33:$C$43,3,FALSE),0))</f>
        <v>14768</v>
      </c>
      <c r="H21" s="482">
        <f>IF(D21&lt;60,0,ROUND(($D21*H$2)+VLOOKUP($C21,[2]CONFIG!$A$33:$C$43,3,FALSE),0))</f>
        <v>14768</v>
      </c>
      <c r="I21" s="482">
        <f>IF(D21&lt;60,0,ROUND(($D21*I$2)+VLOOKUP($C21,[2]CONFIG!$A$33:$C$43,3,FALSE),0))</f>
        <v>14768</v>
      </c>
      <c r="J21" s="491"/>
      <c r="K21" s="195">
        <f t="shared" si="0"/>
        <v>0</v>
      </c>
      <c r="L21" s="195">
        <f t="shared" si="1"/>
        <v>0</v>
      </c>
      <c r="M21" s="195">
        <f t="shared" si="2"/>
        <v>0</v>
      </c>
      <c r="N21" s="195">
        <f t="shared" si="3"/>
        <v>0</v>
      </c>
      <c r="P21" s="195">
        <v>0</v>
      </c>
      <c r="Q21" s="195">
        <v>0</v>
      </c>
    </row>
    <row r="22" spans="1:17" hidden="1" x14ac:dyDescent="0.25">
      <c r="A22" s="489" t="s">
        <v>234</v>
      </c>
      <c r="B22" s="490" t="str">
        <f>VLOOKUP(A22,[3]Sheet1!$B$1:$D$1757,3,FALSE)</f>
        <v>TCHR ADMIN ASST, ELEM SCH</v>
      </c>
      <c r="C22" s="490" t="str">
        <f>VLOOKUP(A22,[3]Sheet1!$B$1:$R$1757,17,FALSE)</f>
        <v>DCTA</v>
      </c>
      <c r="D22" s="482">
        <v>51836</v>
      </c>
      <c r="E22" s="481">
        <v>0</v>
      </c>
      <c r="F22" s="482">
        <f>IF(D22&lt;60,0,ROUND(($D22*F$2)+VLOOKUP($C22,[2]CONFIG!$A$33:$C$43,3,FALSE),0))</f>
        <v>14768</v>
      </c>
      <c r="G22" s="482">
        <f>IF(D22&lt;60,0,ROUND(($D22*G$2)+VLOOKUP($C22,[2]CONFIG!$A$33:$C$43,3,FALSE),0))</f>
        <v>14768</v>
      </c>
      <c r="H22" s="482">
        <f>IF(D22&lt;60,0,ROUND(($D22*H$2)+VLOOKUP($C22,[2]CONFIG!$A$33:$C$43,3,FALSE),0))</f>
        <v>14768</v>
      </c>
      <c r="I22" s="482">
        <f>IF(D22&lt;60,0,ROUND(($D22*I$2)+VLOOKUP($C22,[2]CONFIG!$A$33:$C$43,3,FALSE),0))</f>
        <v>14768</v>
      </c>
      <c r="J22" s="491"/>
      <c r="K22" s="195">
        <f t="shared" si="0"/>
        <v>0</v>
      </c>
      <c r="L22" s="195">
        <f t="shared" si="1"/>
        <v>0</v>
      </c>
      <c r="M22" s="195">
        <f t="shared" si="2"/>
        <v>0</v>
      </c>
      <c r="N22" s="195">
        <f t="shared" si="3"/>
        <v>0</v>
      </c>
      <c r="P22" s="195">
        <v>0</v>
      </c>
      <c r="Q22" s="195">
        <v>0</v>
      </c>
    </row>
    <row r="23" spans="1:17" hidden="1" x14ac:dyDescent="0.25">
      <c r="A23" s="489" t="s">
        <v>380</v>
      </c>
      <c r="B23" s="490" t="str">
        <f>VLOOKUP(A23,[3]Sheet1!$B$1:$D$1757,3,FALSE)</f>
        <v>TCHR ADMIN ASST, HIGH SCH</v>
      </c>
      <c r="C23" s="490" t="str">
        <f>VLOOKUP(A23,[3]Sheet1!$B$1:$R$1757,17,FALSE)</f>
        <v>DCTA</v>
      </c>
      <c r="D23" s="482">
        <v>51836</v>
      </c>
      <c r="E23" s="481">
        <v>0</v>
      </c>
      <c r="F23" s="482">
        <f>IF(D23&lt;60,0,ROUND(($D23*F$2)+VLOOKUP($C23,[2]CONFIG!$A$33:$C$43,3,FALSE),0))</f>
        <v>14768</v>
      </c>
      <c r="G23" s="482">
        <f>IF(D23&lt;60,0,ROUND(($D23*G$2)+VLOOKUP($C23,[2]CONFIG!$A$33:$C$43,3,FALSE),0))</f>
        <v>14768</v>
      </c>
      <c r="H23" s="482">
        <f>IF(D23&lt;60,0,ROUND(($D23*H$2)+VLOOKUP($C23,[2]CONFIG!$A$33:$C$43,3,FALSE),0))</f>
        <v>14768</v>
      </c>
      <c r="I23" s="482">
        <f>IF(D23&lt;60,0,ROUND(($D23*I$2)+VLOOKUP($C23,[2]CONFIG!$A$33:$C$43,3,FALSE),0))</f>
        <v>14768</v>
      </c>
      <c r="J23" s="491"/>
      <c r="K23" s="195">
        <f t="shared" si="0"/>
        <v>0</v>
      </c>
      <c r="L23" s="195">
        <f t="shared" si="1"/>
        <v>0</v>
      </c>
      <c r="M23" s="195">
        <f t="shared" si="2"/>
        <v>0</v>
      </c>
      <c r="N23" s="195">
        <f t="shared" si="3"/>
        <v>0</v>
      </c>
      <c r="P23" s="195">
        <v>0</v>
      </c>
      <c r="Q23" s="195">
        <v>0</v>
      </c>
    </row>
    <row r="24" spans="1:17" hidden="1" x14ac:dyDescent="0.25">
      <c r="A24" s="492" t="s">
        <v>230</v>
      </c>
      <c r="B24" s="490" t="str">
        <f>VLOOKUP(A24,[3]Sheet1!$B$1:$D$1757,3,FALSE)</f>
        <v>NURSE</v>
      </c>
      <c r="C24" s="490" t="str">
        <f>VLOOKUP(A24,[3]Sheet1!$B$1:$R$1757,17,FALSE)</f>
        <v>DCTA</v>
      </c>
      <c r="D24" s="482">
        <v>58650</v>
      </c>
      <c r="E24" s="481">
        <v>0</v>
      </c>
      <c r="F24" s="482">
        <f>IF(D24&lt;60,0,ROUND(($D24*F$2)+VLOOKUP($C24,[2]CONFIG!$A$33:$C$43,3,FALSE),0))</f>
        <v>16054</v>
      </c>
      <c r="G24" s="482">
        <f>IF(D24&lt;60,0,ROUND(($D24*G$2)+VLOOKUP($C24,[2]CONFIG!$A$33:$C$43,3,FALSE),0))</f>
        <v>16054</v>
      </c>
      <c r="H24" s="482">
        <f>IF(D24&lt;60,0,ROUND(($D24*H$2)+VLOOKUP($C24,[2]CONFIG!$A$33:$C$43,3,FALSE),0))</f>
        <v>16054</v>
      </c>
      <c r="I24" s="482">
        <f>IF(D24&lt;60,0,ROUND(($D24*I$2)+VLOOKUP($C24,[2]CONFIG!$A$33:$C$43,3,FALSE),0))</f>
        <v>16054</v>
      </c>
      <c r="J24" s="491"/>
      <c r="K24" s="195">
        <f t="shared" si="0"/>
        <v>0</v>
      </c>
      <c r="L24" s="195">
        <f t="shared" si="1"/>
        <v>0</v>
      </c>
      <c r="M24" s="195">
        <f t="shared" si="2"/>
        <v>0</v>
      </c>
      <c r="N24" s="195">
        <f t="shared" si="3"/>
        <v>0</v>
      </c>
    </row>
    <row r="25" spans="1:17" hidden="1" x14ac:dyDescent="0.25">
      <c r="A25" s="489" t="s">
        <v>381</v>
      </c>
      <c r="B25" s="490" t="str">
        <f>VLOOKUP(A25,[3]Sheet1!$B$1:$D$1757,3,FALSE)</f>
        <v>PSYCHOLOGIST</v>
      </c>
      <c r="C25" s="490" t="str">
        <f>VLOOKUP(A25,[3]Sheet1!$B$1:$R$1757,17,FALSE)</f>
        <v>DCTA</v>
      </c>
      <c r="D25" s="482">
        <v>58650</v>
      </c>
      <c r="E25" s="481">
        <v>0</v>
      </c>
      <c r="F25" s="482">
        <f>IF(D25&lt;60,0,ROUND(($D25*F$2)+VLOOKUP($C25,[2]CONFIG!$A$33:$C$43,3,FALSE),0))</f>
        <v>16054</v>
      </c>
      <c r="G25" s="482">
        <f>IF(D25&lt;60,0,ROUND(($D25*G$2)+VLOOKUP($C25,[2]CONFIG!$A$33:$C$43,3,FALSE),0))</f>
        <v>16054</v>
      </c>
      <c r="H25" s="482">
        <f>IF(D25&lt;60,0,ROUND(($D25*H$2)+VLOOKUP($C25,[2]CONFIG!$A$33:$C$43,3,FALSE),0))</f>
        <v>16054</v>
      </c>
      <c r="I25" s="482">
        <f>IF(D25&lt;60,0,ROUND(($D25*I$2)+VLOOKUP($C25,[2]CONFIG!$A$33:$C$43,3,FALSE),0))</f>
        <v>16054</v>
      </c>
      <c r="J25" s="491"/>
      <c r="K25" s="195">
        <f t="shared" si="0"/>
        <v>0</v>
      </c>
      <c r="L25" s="195">
        <f t="shared" si="1"/>
        <v>0</v>
      </c>
      <c r="M25" s="195">
        <f t="shared" si="2"/>
        <v>0</v>
      </c>
      <c r="N25" s="195">
        <f t="shared" si="3"/>
        <v>0</v>
      </c>
      <c r="P25" s="195">
        <v>0</v>
      </c>
      <c r="Q25" s="195">
        <v>0</v>
      </c>
    </row>
    <row r="26" spans="1:17" hidden="1" x14ac:dyDescent="0.25">
      <c r="A26" s="489" t="s">
        <v>232</v>
      </c>
      <c r="B26" s="490" t="str">
        <f>VLOOKUP(A26,[3]Sheet1!$B$1:$D$1757,3,FALSE)</f>
        <v>SOCIAL WORKER</v>
      </c>
      <c r="C26" s="490" t="str">
        <f>VLOOKUP(A26,[3]Sheet1!$B$1:$R$1757,17,FALSE)</f>
        <v>DCTA</v>
      </c>
      <c r="D26" s="482">
        <v>58650</v>
      </c>
      <c r="E26" s="481">
        <v>0</v>
      </c>
      <c r="F26" s="482">
        <f>IF(D26&lt;60,0,ROUND(($D26*F$2)+VLOOKUP($C26,[2]CONFIG!$A$33:$C$43,3,FALSE),0))</f>
        <v>16054</v>
      </c>
      <c r="G26" s="482">
        <f>IF(D26&lt;60,0,ROUND(($D26*G$2)+VLOOKUP($C26,[2]CONFIG!$A$33:$C$43,3,FALSE),0))</f>
        <v>16054</v>
      </c>
      <c r="H26" s="482">
        <f>IF(D26&lt;60,0,ROUND(($D26*H$2)+VLOOKUP($C26,[2]CONFIG!$A$33:$C$43,3,FALSE),0))</f>
        <v>16054</v>
      </c>
      <c r="I26" s="482">
        <f>IF(D26&lt;60,0,ROUND(($D26*I$2)+VLOOKUP($C26,[2]CONFIG!$A$33:$C$43,3,FALSE),0))</f>
        <v>16054</v>
      </c>
      <c r="J26" s="491"/>
      <c r="K26" s="195">
        <f t="shared" si="0"/>
        <v>0</v>
      </c>
      <c r="L26" s="195">
        <f t="shared" si="1"/>
        <v>0</v>
      </c>
      <c r="M26" s="195">
        <f t="shared" si="2"/>
        <v>0</v>
      </c>
      <c r="N26" s="195">
        <f t="shared" si="3"/>
        <v>0</v>
      </c>
      <c r="P26" s="195">
        <v>0</v>
      </c>
      <c r="Q26" s="195">
        <v>0</v>
      </c>
    </row>
    <row r="27" spans="1:17" hidden="1" x14ac:dyDescent="0.25">
      <c r="A27" s="492" t="s">
        <v>237</v>
      </c>
      <c r="B27" s="490" t="str">
        <f>VLOOKUP(A27,[3]Sheet1!$B$1:$D$1757,3,FALSE)</f>
        <v>FACILITATOR, ELEM HUMANITIES</v>
      </c>
      <c r="C27" s="490" t="str">
        <f>VLOOKUP(A27,[3]Sheet1!$B$1:$R$1757,17,FALSE)</f>
        <v>DCTA</v>
      </c>
      <c r="D27" s="482">
        <v>59910</v>
      </c>
      <c r="E27" s="481">
        <v>0</v>
      </c>
      <c r="F27" s="482">
        <f>IF(D27&lt;60,0,ROUND(($D27*F$2)+VLOOKUP($C27,[2]CONFIG!$A$33:$C$43,3,FALSE),0))</f>
        <v>16292</v>
      </c>
      <c r="G27" s="482">
        <f>IF(D27&lt;60,0,ROUND(($D27*G$2)+VLOOKUP($C27,[2]CONFIG!$A$33:$C$43,3,FALSE),0))</f>
        <v>16292</v>
      </c>
      <c r="H27" s="482">
        <f>IF(D27&lt;60,0,ROUND(($D27*H$2)+VLOOKUP($C27,[2]CONFIG!$A$33:$C$43,3,FALSE),0))</f>
        <v>16292</v>
      </c>
      <c r="I27" s="482">
        <f>IF(D27&lt;60,0,ROUND(($D27*I$2)+VLOOKUP($C27,[2]CONFIG!$A$33:$C$43,3,FALSE),0))</f>
        <v>16292</v>
      </c>
      <c r="J27" s="491"/>
      <c r="K27" s="195">
        <f t="shared" si="0"/>
        <v>0</v>
      </c>
      <c r="L27" s="195">
        <f t="shared" si="1"/>
        <v>0</v>
      </c>
      <c r="M27" s="195">
        <f t="shared" si="2"/>
        <v>0</v>
      </c>
      <c r="N27" s="195">
        <f t="shared" si="3"/>
        <v>0</v>
      </c>
      <c r="P27" s="195">
        <v>0</v>
      </c>
      <c r="Q27" s="195">
        <v>0</v>
      </c>
    </row>
    <row r="28" spans="1:17" hidden="1" x14ac:dyDescent="0.25">
      <c r="A28" s="489" t="s">
        <v>382</v>
      </c>
      <c r="B28" s="490" t="str">
        <f>VLOOKUP(A28,[3]Sheet1!$B$1:$D$1757,3,FALSE)</f>
        <v>FACILITATOR, ELEM MATH/SCIENCE</v>
      </c>
      <c r="C28" s="490" t="str">
        <f>VLOOKUP(A28,[3]Sheet1!$B$1:$R$1757,17,FALSE)</f>
        <v>DCTA</v>
      </c>
      <c r="D28" s="482">
        <v>59910</v>
      </c>
      <c r="E28" s="481">
        <v>0</v>
      </c>
      <c r="F28" s="482">
        <f>IF(D28&lt;60,0,ROUND(($D28*F$2)+VLOOKUP($C28,[2]CONFIG!$A$33:$C$43,3,FALSE),0))</f>
        <v>16292</v>
      </c>
      <c r="G28" s="482">
        <f>IF(D28&lt;60,0,ROUND(($D28*G$2)+VLOOKUP($C28,[2]CONFIG!$A$33:$C$43,3,FALSE),0))</f>
        <v>16292</v>
      </c>
      <c r="H28" s="482">
        <f>IF(D28&lt;60,0,ROUND(($D28*H$2)+VLOOKUP($C28,[2]CONFIG!$A$33:$C$43,3,FALSE),0))</f>
        <v>16292</v>
      </c>
      <c r="I28" s="482">
        <f>IF(D28&lt;60,0,ROUND(($D28*I$2)+VLOOKUP($C28,[2]CONFIG!$A$33:$C$43,3,FALSE),0))</f>
        <v>16292</v>
      </c>
      <c r="J28" s="491"/>
      <c r="K28" s="195">
        <f t="shared" si="0"/>
        <v>0</v>
      </c>
      <c r="L28" s="195">
        <f t="shared" si="1"/>
        <v>0</v>
      </c>
      <c r="M28" s="195">
        <f t="shared" si="2"/>
        <v>0</v>
      </c>
      <c r="N28" s="195">
        <f t="shared" si="3"/>
        <v>0</v>
      </c>
      <c r="P28" s="195">
        <v>0</v>
      </c>
      <c r="Q28" s="195">
        <v>0</v>
      </c>
    </row>
    <row r="29" spans="1:17" hidden="1" x14ac:dyDescent="0.25">
      <c r="A29" s="489" t="s">
        <v>383</v>
      </c>
      <c r="B29" s="490" t="str">
        <f>VLOOKUP(A29,[3]Sheet1!$B$1:$D$1757,3,FALSE)</f>
        <v>FACILITATOR, SECONDARY MATH/SCI</v>
      </c>
      <c r="C29" s="490" t="str">
        <f>VLOOKUP(A29,[3]Sheet1!$B$1:$R$1757,17,FALSE)</f>
        <v>DCTA</v>
      </c>
      <c r="D29" s="482">
        <v>59910</v>
      </c>
      <c r="E29" s="481">
        <v>0</v>
      </c>
      <c r="F29" s="482">
        <f>IF(D29&lt;60,0,ROUND(($D29*F$2)+VLOOKUP($C29,[2]CONFIG!$A$33:$C$43,3,FALSE),0))</f>
        <v>16292</v>
      </c>
      <c r="G29" s="482">
        <f>IF(D29&lt;60,0,ROUND(($D29*G$2)+VLOOKUP($C29,[2]CONFIG!$A$33:$C$43,3,FALSE),0))</f>
        <v>16292</v>
      </c>
      <c r="H29" s="482">
        <f>IF(D29&lt;60,0,ROUND(($D29*H$2)+VLOOKUP($C29,[2]CONFIG!$A$33:$C$43,3,FALSE),0))</f>
        <v>16292</v>
      </c>
      <c r="I29" s="482">
        <f>IF(D29&lt;60,0,ROUND(($D29*I$2)+VLOOKUP($C29,[2]CONFIG!$A$33:$C$43,3,FALSE),0))</f>
        <v>16292</v>
      </c>
      <c r="J29" s="491"/>
      <c r="K29" s="195">
        <f t="shared" si="0"/>
        <v>0</v>
      </c>
      <c r="L29" s="195">
        <f t="shared" si="1"/>
        <v>0</v>
      </c>
      <c r="M29" s="195">
        <f t="shared" si="2"/>
        <v>0</v>
      </c>
      <c r="N29" s="195">
        <f t="shared" si="3"/>
        <v>0</v>
      </c>
      <c r="P29" s="195">
        <v>0</v>
      </c>
      <c r="Q29" s="195">
        <v>0</v>
      </c>
    </row>
    <row r="30" spans="1:17" hidden="1" x14ac:dyDescent="0.25">
      <c r="A30" s="489" t="s">
        <v>384</v>
      </c>
      <c r="B30" s="490" t="str">
        <f>VLOOKUP(A30,[3]Sheet1!$B$1:$D$1757,3,FALSE)</f>
        <v>FACILITATOR, SECONDARY HUMANITIES</v>
      </c>
      <c r="C30" s="490" t="str">
        <f>VLOOKUP(A30,[3]Sheet1!$B$1:$R$1757,17,FALSE)</f>
        <v>DCTA</v>
      </c>
      <c r="D30" s="482">
        <v>59910</v>
      </c>
      <c r="E30" s="481">
        <v>0</v>
      </c>
      <c r="F30" s="482">
        <f>IF(D30&lt;60,0,ROUND(($D30*F$2)+VLOOKUP($C30,[2]CONFIG!$A$33:$C$43,3,FALSE),0))</f>
        <v>16292</v>
      </c>
      <c r="G30" s="482">
        <f>IF(D30&lt;60,0,ROUND(($D30*G$2)+VLOOKUP($C30,[2]CONFIG!$A$33:$C$43,3,FALSE),0))</f>
        <v>16292</v>
      </c>
      <c r="H30" s="482">
        <f>IF(D30&lt;60,0,ROUND(($D30*H$2)+VLOOKUP($C30,[2]CONFIG!$A$33:$C$43,3,FALSE),0))</f>
        <v>16292</v>
      </c>
      <c r="I30" s="482">
        <f>IF(D30&lt;60,0,ROUND(($D30*I$2)+VLOOKUP($C30,[2]CONFIG!$A$33:$C$43,3,FALSE),0))</f>
        <v>16292</v>
      </c>
      <c r="J30" s="491"/>
      <c r="K30" s="195">
        <f t="shared" si="0"/>
        <v>0</v>
      </c>
      <c r="L30" s="195">
        <f t="shared" si="1"/>
        <v>0</v>
      </c>
      <c r="M30" s="195">
        <f t="shared" si="2"/>
        <v>0</v>
      </c>
      <c r="N30" s="195">
        <f t="shared" si="3"/>
        <v>0</v>
      </c>
      <c r="P30" s="195">
        <v>0</v>
      </c>
      <c r="Q30" s="195">
        <v>0</v>
      </c>
    </row>
    <row r="31" spans="1:17" hidden="1" x14ac:dyDescent="0.25">
      <c r="A31" s="485" t="s">
        <v>385</v>
      </c>
      <c r="B31" s="490" t="str">
        <f>VLOOKUP(A31,[3]Sheet1!$B$1:$D$1757,3,FALSE)</f>
        <v>SUPERINTENDENT</v>
      </c>
      <c r="C31" s="490" t="str">
        <f>VLOOKUP(A31,[3]Sheet1!$B$1:$R$1757,17,FALSE)</f>
        <v>ADMN</v>
      </c>
      <c r="D31" s="493">
        <v>196000</v>
      </c>
      <c r="E31" s="481">
        <v>0</v>
      </c>
      <c r="F31" s="482">
        <f>IF(D31&lt;60,0,ROUND(($D31*F$2)+VLOOKUP($C31,[2]CONFIG!$A$33:$C$43,3,FALSE),0))</f>
        <v>40795</v>
      </c>
      <c r="G31" s="482">
        <f>IF(D31&lt;60,0,ROUND(($D31*G$2)+VLOOKUP($C31,[2]CONFIG!$A$33:$C$43,3,FALSE),0))</f>
        <v>40795</v>
      </c>
      <c r="H31" s="482">
        <f>IF(D31&lt;60,0,ROUND(($D31*H$2)+VLOOKUP($C31,[2]CONFIG!$A$33:$C$43,3,FALSE),0))</f>
        <v>40795</v>
      </c>
      <c r="I31" s="482">
        <f>IF(D31&lt;60,0,ROUND(($D31*I$2)+VLOOKUP($C31,[2]CONFIG!$A$33:$C$43,3,FALSE),0))</f>
        <v>40795</v>
      </c>
      <c r="J31" s="491"/>
      <c r="K31" s="195">
        <f t="shared" si="0"/>
        <v>0</v>
      </c>
      <c r="L31" s="195">
        <f t="shared" si="1"/>
        <v>0</v>
      </c>
      <c r="M31" s="195">
        <f t="shared" si="2"/>
        <v>0</v>
      </c>
      <c r="N31" s="195">
        <f t="shared" si="3"/>
        <v>0</v>
      </c>
      <c r="P31" s="195">
        <v>0</v>
      </c>
      <c r="Q31" s="195">
        <v>0</v>
      </c>
    </row>
    <row r="32" spans="1:17" hidden="1" x14ac:dyDescent="0.25">
      <c r="A32" s="494" t="s">
        <v>386</v>
      </c>
      <c r="B32" s="490" t="str">
        <f>VLOOKUP(A32,[3]Sheet1!$B$1:$D$1757,3,FALSE)</f>
        <v>CHIEF OPERATING OFFICER</v>
      </c>
      <c r="C32" s="490" t="str">
        <f>VLOOKUP(A32,[3]Sheet1!$B$1:$R$1757,17,FALSE)</f>
        <v>ADMN</v>
      </c>
      <c r="D32" s="493">
        <v>160752</v>
      </c>
      <c r="E32" s="481">
        <v>0</v>
      </c>
      <c r="F32" s="482">
        <f>IF(D32&lt;60,0,ROUND(($D32*F$2)+VLOOKUP($C32,[2]CONFIG!$A$33:$C$43,3,FALSE),0))</f>
        <v>34140</v>
      </c>
      <c r="G32" s="482">
        <f>IF(D32&lt;60,0,ROUND(($D32*G$2)+VLOOKUP($C32,[2]CONFIG!$A$33:$C$43,3,FALSE),0))</f>
        <v>34140</v>
      </c>
      <c r="H32" s="482">
        <f>IF(D32&lt;60,0,ROUND(($D32*H$2)+VLOOKUP($C32,[2]CONFIG!$A$33:$C$43,3,FALSE),0))</f>
        <v>34140</v>
      </c>
      <c r="I32" s="482">
        <f>IF(D32&lt;60,0,ROUND(($D32*I$2)+VLOOKUP($C32,[2]CONFIG!$A$33:$C$43,3,FALSE),0))</f>
        <v>34140</v>
      </c>
      <c r="J32" s="491"/>
      <c r="K32" s="195">
        <f t="shared" si="0"/>
        <v>0</v>
      </c>
      <c r="L32" s="195">
        <f t="shared" si="1"/>
        <v>0</v>
      </c>
      <c r="M32" s="195">
        <f t="shared" si="2"/>
        <v>0</v>
      </c>
      <c r="N32" s="195">
        <f t="shared" si="3"/>
        <v>0</v>
      </c>
      <c r="P32" s="195">
        <v>0</v>
      </c>
      <c r="Q32" s="195">
        <v>0</v>
      </c>
    </row>
    <row r="33" spans="1:17" hidden="1" x14ac:dyDescent="0.25">
      <c r="A33" s="494" t="s">
        <v>387</v>
      </c>
      <c r="B33" s="490" t="str">
        <f>VLOOKUP(A33,[3]Sheet1!$B$1:$D$1757,3,FALSE)</f>
        <v>CHIEF FINANCIAL OFFICER</v>
      </c>
      <c r="C33" s="490" t="str">
        <f>VLOOKUP(A33,[3]Sheet1!$B$1:$R$1757,17,FALSE)</f>
        <v>ADMN</v>
      </c>
      <c r="D33" s="493">
        <v>140004</v>
      </c>
      <c r="E33" s="481">
        <v>0</v>
      </c>
      <c r="F33" s="482">
        <f>IF(D33&lt;60,0,ROUND(($D33*F$2)+VLOOKUP($C33,[2]CONFIG!$A$33:$C$43,3,FALSE),0))</f>
        <v>30223</v>
      </c>
      <c r="G33" s="482">
        <f>IF(D33&lt;60,0,ROUND(($D33*G$2)+VLOOKUP($C33,[2]CONFIG!$A$33:$C$43,3,FALSE),0))</f>
        <v>30223</v>
      </c>
      <c r="H33" s="482">
        <f>IF(D33&lt;60,0,ROUND(($D33*H$2)+VLOOKUP($C33,[2]CONFIG!$A$33:$C$43,3,FALSE),0))</f>
        <v>30223</v>
      </c>
      <c r="I33" s="482">
        <f>IF(D33&lt;60,0,ROUND(($D33*I$2)+VLOOKUP($C33,[2]CONFIG!$A$33:$C$43,3,FALSE),0))</f>
        <v>30223</v>
      </c>
      <c r="J33" s="491"/>
      <c r="K33" s="195">
        <f t="shared" si="0"/>
        <v>0</v>
      </c>
      <c r="L33" s="195">
        <f t="shared" si="1"/>
        <v>0</v>
      </c>
      <c r="M33" s="195">
        <f t="shared" si="2"/>
        <v>0</v>
      </c>
      <c r="N33" s="195">
        <f t="shared" si="3"/>
        <v>0</v>
      </c>
      <c r="P33" s="195">
        <v>0</v>
      </c>
      <c r="Q33" s="195">
        <v>0</v>
      </c>
    </row>
    <row r="34" spans="1:17" hidden="1" x14ac:dyDescent="0.25">
      <c r="A34" s="485" t="s">
        <v>388</v>
      </c>
      <c r="B34" s="490" t="str">
        <f>VLOOKUP(A34,[3]Sheet1!$B$1:$D$1757,3,FALSE)</f>
        <v>CHIEF TECHNOLOGY OFFICER</v>
      </c>
      <c r="C34" s="490" t="str">
        <f>VLOOKUP(A34,[3]Sheet1!$B$1:$R$1757,17,FALSE)</f>
        <v>ADMN</v>
      </c>
      <c r="D34" s="493">
        <v>130211</v>
      </c>
      <c r="E34" s="481">
        <v>0</v>
      </c>
      <c r="F34" s="482">
        <f>IF(D34&lt;60,0,ROUND(($D34*F$2)+VLOOKUP($C34,[2]CONFIG!$A$33:$C$43,3,FALSE),0))</f>
        <v>28374</v>
      </c>
      <c r="G34" s="482">
        <f>IF(D34&lt;60,0,ROUND(($D34*G$2)+VLOOKUP($C34,[2]CONFIG!$A$33:$C$43,3,FALSE),0))</f>
        <v>28374</v>
      </c>
      <c r="H34" s="482">
        <f>IF(D34&lt;60,0,ROUND(($D34*H$2)+VLOOKUP($C34,[2]CONFIG!$A$33:$C$43,3,FALSE),0))</f>
        <v>28374</v>
      </c>
      <c r="I34" s="482">
        <f>IF(D34&lt;60,0,ROUND(($D34*I$2)+VLOOKUP($C34,[2]CONFIG!$A$33:$C$43,3,FALSE),0))</f>
        <v>28374</v>
      </c>
      <c r="J34" s="491"/>
      <c r="K34" s="195">
        <f t="shared" si="0"/>
        <v>0</v>
      </c>
      <c r="L34" s="195">
        <f t="shared" si="1"/>
        <v>0</v>
      </c>
      <c r="M34" s="195">
        <f t="shared" si="2"/>
        <v>0</v>
      </c>
      <c r="N34" s="195">
        <f t="shared" si="3"/>
        <v>0</v>
      </c>
      <c r="P34" s="195">
        <v>0</v>
      </c>
      <c r="Q34" s="195">
        <v>0</v>
      </c>
    </row>
    <row r="35" spans="1:17" hidden="1" x14ac:dyDescent="0.25">
      <c r="A35" s="485" t="s">
        <v>389</v>
      </c>
      <c r="B35" s="490" t="str">
        <f>VLOOKUP(A35,[3]Sheet1!$B$1:$D$1757,3,FALSE)</f>
        <v>EXEC DIR, CURR/INSTRC SVCS</v>
      </c>
      <c r="C35" s="490" t="str">
        <f>VLOOKUP(A35,[3]Sheet1!$B$1:$R$1757,17,FALSE)</f>
        <v>ADMN</v>
      </c>
      <c r="D35" s="493">
        <v>126809</v>
      </c>
      <c r="E35" s="481">
        <v>0</v>
      </c>
      <c r="F35" s="482">
        <f>IF(D35&lt;60,0,ROUND(($D35*F$2)+VLOOKUP($C35,[2]CONFIG!$A$33:$C$43,3,FALSE),0))</f>
        <v>27732</v>
      </c>
      <c r="G35" s="482">
        <f>IF(D35&lt;60,0,ROUND(($D35*G$2)+VLOOKUP($C35,[2]CONFIG!$A$33:$C$43,3,FALSE),0))</f>
        <v>27732</v>
      </c>
      <c r="H35" s="482">
        <f>IF(D35&lt;60,0,ROUND(($D35*H$2)+VLOOKUP($C35,[2]CONFIG!$A$33:$C$43,3,FALSE),0))</f>
        <v>27732</v>
      </c>
      <c r="I35" s="482">
        <f>IF(D35&lt;60,0,ROUND(($D35*I$2)+VLOOKUP($C35,[2]CONFIG!$A$33:$C$43,3,FALSE),0))</f>
        <v>27732</v>
      </c>
      <c r="J35" s="491"/>
      <c r="K35" s="195">
        <f t="shared" si="0"/>
        <v>0</v>
      </c>
      <c r="L35" s="195">
        <f t="shared" si="1"/>
        <v>0</v>
      </c>
      <c r="M35" s="195">
        <f t="shared" si="2"/>
        <v>0</v>
      </c>
      <c r="N35" s="195">
        <f t="shared" si="3"/>
        <v>0</v>
      </c>
      <c r="P35" s="195">
        <v>0</v>
      </c>
      <c r="Q35" s="195">
        <v>0</v>
      </c>
    </row>
    <row r="36" spans="1:17" hidden="1" x14ac:dyDescent="0.25">
      <c r="A36" s="485" t="s">
        <v>390</v>
      </c>
      <c r="B36" s="490" t="str">
        <f>VLOOKUP(A36,[3]Sheet1!$B$1:$D$1757,3,FALSE)</f>
        <v>ASST TO SUPT, REFORM-INNO</v>
      </c>
      <c r="C36" s="490" t="str">
        <f>VLOOKUP(A36,[3]Sheet1!$B$1:$R$1757,17,FALSE)</f>
        <v>ADMN</v>
      </c>
      <c r="D36" s="493">
        <v>125000</v>
      </c>
      <c r="E36" s="481">
        <v>0</v>
      </c>
      <c r="F36" s="482">
        <f>IF(D36&lt;60,0,ROUND(($D36*F$2)+VLOOKUP($C36,[2]CONFIG!$A$33:$C$43,3,FALSE),0))</f>
        <v>27390</v>
      </c>
      <c r="G36" s="482">
        <f>IF(D36&lt;60,0,ROUND(($D36*G$2)+VLOOKUP($C36,[2]CONFIG!$A$33:$C$43,3,FALSE),0))</f>
        <v>27390</v>
      </c>
      <c r="H36" s="482">
        <f>IF(D36&lt;60,0,ROUND(($D36*H$2)+VLOOKUP($C36,[2]CONFIG!$A$33:$C$43,3,FALSE),0))</f>
        <v>27390</v>
      </c>
      <c r="I36" s="482">
        <f>IF(D36&lt;60,0,ROUND(($D36*I$2)+VLOOKUP($C36,[2]CONFIG!$A$33:$C$43,3,FALSE),0))</f>
        <v>27390</v>
      </c>
      <c r="J36" s="491"/>
      <c r="K36" s="195">
        <f t="shared" si="0"/>
        <v>0</v>
      </c>
      <c r="L36" s="195">
        <f t="shared" si="1"/>
        <v>0</v>
      </c>
      <c r="M36" s="195">
        <f t="shared" si="2"/>
        <v>0</v>
      </c>
      <c r="N36" s="195">
        <f t="shared" si="3"/>
        <v>0</v>
      </c>
      <c r="P36" s="195">
        <v>0</v>
      </c>
      <c r="Q36" s="195">
        <v>0</v>
      </c>
    </row>
    <row r="37" spans="1:17" hidden="1" x14ac:dyDescent="0.25">
      <c r="A37" s="494" t="s">
        <v>391</v>
      </c>
      <c r="B37" s="490" t="str">
        <f>VLOOKUP(A37,[3]Sheet1!$B$1:$D$1757,3,FALSE)</f>
        <v>GENERAL COUNSEL</v>
      </c>
      <c r="C37" s="490" t="str">
        <f>VLOOKUP(A37,[3]Sheet1!$B$1:$R$1757,17,FALSE)</f>
        <v>ADMN</v>
      </c>
      <c r="D37" s="493">
        <v>125000</v>
      </c>
      <c r="E37" s="481">
        <v>0</v>
      </c>
      <c r="F37" s="482">
        <f>IF(D37&lt;60,0,ROUND(($D37*F$2)+VLOOKUP($C37,[2]CONFIG!$A$33:$C$43,3,FALSE),0))</f>
        <v>27390</v>
      </c>
      <c r="G37" s="482">
        <f>IF(D37&lt;60,0,ROUND(($D37*G$2)+VLOOKUP($C37,[2]CONFIG!$A$33:$C$43,3,FALSE),0))</f>
        <v>27390</v>
      </c>
      <c r="H37" s="482">
        <f>IF(D37&lt;60,0,ROUND(($D37*H$2)+VLOOKUP($C37,[2]CONFIG!$A$33:$C$43,3,FALSE),0))</f>
        <v>27390</v>
      </c>
      <c r="I37" s="482">
        <f>IF(D37&lt;60,0,ROUND(($D37*I$2)+VLOOKUP($C37,[2]CONFIG!$A$33:$C$43,3,FALSE),0))</f>
        <v>27390</v>
      </c>
      <c r="J37" s="491"/>
      <c r="K37" s="195">
        <f t="shared" si="0"/>
        <v>0</v>
      </c>
      <c r="L37" s="195">
        <f t="shared" si="1"/>
        <v>0</v>
      </c>
      <c r="M37" s="195">
        <f t="shared" si="2"/>
        <v>0</v>
      </c>
      <c r="N37" s="195">
        <f t="shared" si="3"/>
        <v>0</v>
      </c>
      <c r="P37" s="195">
        <v>0</v>
      </c>
      <c r="Q37" s="195">
        <v>0</v>
      </c>
    </row>
    <row r="38" spans="1:17" hidden="1" x14ac:dyDescent="0.25">
      <c r="A38" s="485" t="s">
        <v>392</v>
      </c>
      <c r="B38" s="490" t="str">
        <f>VLOOKUP(A38,[3]Sheet1!$B$1:$D$1757,3,FALSE)</f>
        <v>CHIEF HUMAN RESOURCES OFFICER</v>
      </c>
      <c r="C38" s="490" t="str">
        <f>VLOOKUP(A38,[3]Sheet1!$B$1:$R$1757,17,FALSE)</f>
        <v>ADMN</v>
      </c>
      <c r="D38" s="493">
        <v>123773</v>
      </c>
      <c r="E38" s="481">
        <v>0</v>
      </c>
      <c r="F38" s="482">
        <f>IF(D38&lt;60,0,ROUND(($D38*F$2)+VLOOKUP($C38,[2]CONFIG!$A$33:$C$43,3,FALSE),0))</f>
        <v>27158</v>
      </c>
      <c r="G38" s="482">
        <f>IF(D38&lt;60,0,ROUND(($D38*G$2)+VLOOKUP($C38,[2]CONFIG!$A$33:$C$43,3,FALSE),0))</f>
        <v>27158</v>
      </c>
      <c r="H38" s="482">
        <f>IF(D38&lt;60,0,ROUND(($D38*H$2)+VLOOKUP($C38,[2]CONFIG!$A$33:$C$43,3,FALSE),0))</f>
        <v>27158</v>
      </c>
      <c r="I38" s="482">
        <f>IF(D38&lt;60,0,ROUND(($D38*I$2)+VLOOKUP($C38,[2]CONFIG!$A$33:$C$43,3,FALSE),0))</f>
        <v>27158</v>
      </c>
      <c r="J38" s="491"/>
      <c r="K38" s="195">
        <f t="shared" si="0"/>
        <v>0</v>
      </c>
      <c r="L38" s="195">
        <f t="shared" si="1"/>
        <v>0</v>
      </c>
      <c r="M38" s="195">
        <f t="shared" si="2"/>
        <v>0</v>
      </c>
      <c r="N38" s="195">
        <f t="shared" si="3"/>
        <v>0</v>
      </c>
      <c r="P38" s="195">
        <v>0</v>
      </c>
      <c r="Q38" s="195">
        <v>0</v>
      </c>
    </row>
    <row r="39" spans="1:17" hidden="1" x14ac:dyDescent="0.25">
      <c r="A39" s="485" t="s">
        <v>393</v>
      </c>
      <c r="B39" s="490" t="str">
        <f>VLOOKUP(A39,[3]Sheet1!$B$1:$D$1757,3,FALSE)</f>
        <v>EXEC DIRECTOR</v>
      </c>
      <c r="C39" s="490" t="str">
        <f>VLOOKUP(A39,[3]Sheet1!$B$1:$R$1757,17,FALSE)</f>
        <v>ADMN</v>
      </c>
      <c r="D39" s="493">
        <v>121545</v>
      </c>
      <c r="E39" s="481">
        <v>0</v>
      </c>
      <c r="F39" s="482">
        <f>IF(D39&lt;60,0,ROUND(($D39*F$2)+VLOOKUP($C39,[2]CONFIG!$A$33:$C$43,3,FALSE),0))</f>
        <v>26738</v>
      </c>
      <c r="G39" s="482">
        <f>IF(D39&lt;60,0,ROUND(($D39*G$2)+VLOOKUP($C39,[2]CONFIG!$A$33:$C$43,3,FALSE),0))</f>
        <v>26738</v>
      </c>
      <c r="H39" s="482">
        <f>IF(D39&lt;60,0,ROUND(($D39*H$2)+VLOOKUP($C39,[2]CONFIG!$A$33:$C$43,3,FALSE),0))</f>
        <v>26738</v>
      </c>
      <c r="I39" s="482">
        <f>IF(D39&lt;60,0,ROUND(($D39*I$2)+VLOOKUP($C39,[2]CONFIG!$A$33:$C$43,3,FALSE),0))</f>
        <v>26738</v>
      </c>
      <c r="J39" s="491"/>
      <c r="K39" s="195">
        <f t="shared" si="0"/>
        <v>0</v>
      </c>
      <c r="L39" s="195">
        <f t="shared" si="1"/>
        <v>0</v>
      </c>
      <c r="M39" s="195">
        <f t="shared" si="2"/>
        <v>0</v>
      </c>
      <c r="N39" s="195">
        <f t="shared" si="3"/>
        <v>0</v>
      </c>
      <c r="P39" s="195">
        <v>0</v>
      </c>
      <c r="Q39" s="195">
        <v>0</v>
      </c>
    </row>
    <row r="40" spans="1:17" hidden="1" x14ac:dyDescent="0.25">
      <c r="A40" s="485" t="s">
        <v>394</v>
      </c>
      <c r="B40" s="490" t="str">
        <f>VLOOKUP(A40,[3]Sheet1!$B$1:$D$1757,3,FALSE)</f>
        <v>SR ACADEMIC POLICY ADVISOR</v>
      </c>
      <c r="C40" s="490" t="str">
        <f>VLOOKUP(A40,[3]Sheet1!$B$1:$R$1757,17,FALSE)</f>
        <v>ADMN</v>
      </c>
      <c r="D40" s="493">
        <v>120830</v>
      </c>
      <c r="E40" s="481">
        <v>0</v>
      </c>
      <c r="F40" s="482">
        <f>IF(D40&lt;60,0,ROUND(($D40*F$2)+VLOOKUP($C40,[2]CONFIG!$A$33:$C$43,3,FALSE),0))</f>
        <v>26603</v>
      </c>
      <c r="G40" s="482">
        <f>IF(D40&lt;60,0,ROUND(($D40*G$2)+VLOOKUP($C40,[2]CONFIG!$A$33:$C$43,3,FALSE),0))</f>
        <v>26603</v>
      </c>
      <c r="H40" s="482">
        <f>IF(D40&lt;60,0,ROUND(($D40*H$2)+VLOOKUP($C40,[2]CONFIG!$A$33:$C$43,3,FALSE),0))</f>
        <v>26603</v>
      </c>
      <c r="I40" s="482">
        <f>IF(D40&lt;60,0,ROUND(($D40*I$2)+VLOOKUP($C40,[2]CONFIG!$A$33:$C$43,3,FALSE),0))</f>
        <v>26603</v>
      </c>
      <c r="J40" s="491"/>
      <c r="K40" s="195">
        <f t="shared" si="0"/>
        <v>0</v>
      </c>
      <c r="L40" s="195">
        <f t="shared" si="1"/>
        <v>0</v>
      </c>
      <c r="M40" s="195">
        <f t="shared" si="2"/>
        <v>0</v>
      </c>
      <c r="N40" s="195">
        <f t="shared" si="3"/>
        <v>0</v>
      </c>
      <c r="P40" s="195">
        <v>0</v>
      </c>
      <c r="Q40" s="195">
        <v>0</v>
      </c>
    </row>
    <row r="41" spans="1:17" hidden="1" x14ac:dyDescent="0.25">
      <c r="A41" s="485" t="s">
        <v>395</v>
      </c>
      <c r="B41" s="490" t="str">
        <f>VLOOKUP(A41,[3]Sheet1!$B$1:$D$1757,3,FALSE)</f>
        <v>EXEC DIR, STUDENT SERVICES</v>
      </c>
      <c r="C41" s="490" t="str">
        <f>VLOOKUP(A41,[3]Sheet1!$B$1:$R$1757,17,FALSE)</f>
        <v>ADMN</v>
      </c>
      <c r="D41" s="493">
        <v>120000</v>
      </c>
      <c r="E41" s="481">
        <v>0</v>
      </c>
      <c r="F41" s="482">
        <f>IF(D41&lt;60,0,ROUND(($D41*F$2)+VLOOKUP($C41,[2]CONFIG!$A$33:$C$43,3,FALSE),0))</f>
        <v>26446</v>
      </c>
      <c r="G41" s="482">
        <f>IF(D41&lt;60,0,ROUND(($D41*G$2)+VLOOKUP($C41,[2]CONFIG!$A$33:$C$43,3,FALSE),0))</f>
        <v>26446</v>
      </c>
      <c r="H41" s="482">
        <f>IF(D41&lt;60,0,ROUND(($D41*H$2)+VLOOKUP($C41,[2]CONFIG!$A$33:$C$43,3,FALSE),0))</f>
        <v>26446</v>
      </c>
      <c r="I41" s="482">
        <f>IF(D41&lt;60,0,ROUND(($D41*I$2)+VLOOKUP($C41,[2]CONFIG!$A$33:$C$43,3,FALSE),0))</f>
        <v>26446</v>
      </c>
      <c r="J41" s="491"/>
      <c r="K41" s="195">
        <f t="shared" si="0"/>
        <v>0</v>
      </c>
      <c r="L41" s="195">
        <f t="shared" si="1"/>
        <v>0</v>
      </c>
      <c r="M41" s="195">
        <f t="shared" si="2"/>
        <v>0</v>
      </c>
      <c r="N41" s="195">
        <f t="shared" si="3"/>
        <v>0</v>
      </c>
      <c r="P41" s="195">
        <v>0</v>
      </c>
      <c r="Q41" s="195">
        <v>0</v>
      </c>
    </row>
    <row r="42" spans="1:17" hidden="1" x14ac:dyDescent="0.25">
      <c r="A42" s="485" t="s">
        <v>396</v>
      </c>
      <c r="B42" s="490" t="str">
        <f>VLOOKUP(A42,[3]Sheet1!$B$1:$D$1757,3,FALSE)</f>
        <v>DIR, TECHNOLOGY SYSTEMS</v>
      </c>
      <c r="C42" s="490" t="str">
        <f>VLOOKUP(A42,[3]Sheet1!$B$1:$R$1757,17,FALSE)</f>
        <v>ADMN</v>
      </c>
      <c r="D42" s="493">
        <v>118530</v>
      </c>
      <c r="E42" s="481">
        <v>0</v>
      </c>
      <c r="F42" s="482">
        <f>IF(D42&lt;60,0,ROUND(($D42*F$2)+VLOOKUP($C42,[2]CONFIG!$A$33:$C$43,3,FALSE),0))</f>
        <v>26168</v>
      </c>
      <c r="G42" s="482">
        <f>IF(D42&lt;60,0,ROUND(($D42*G$2)+VLOOKUP($C42,[2]CONFIG!$A$33:$C$43,3,FALSE),0))</f>
        <v>26168</v>
      </c>
      <c r="H42" s="482">
        <f>IF(D42&lt;60,0,ROUND(($D42*H$2)+VLOOKUP($C42,[2]CONFIG!$A$33:$C$43,3,FALSE),0))</f>
        <v>26168</v>
      </c>
      <c r="I42" s="482">
        <f>IF(D42&lt;60,0,ROUND(($D42*I$2)+VLOOKUP($C42,[2]CONFIG!$A$33:$C$43,3,FALSE),0))</f>
        <v>26168</v>
      </c>
      <c r="J42" s="491"/>
      <c r="K42" s="195">
        <f t="shared" si="0"/>
        <v>0</v>
      </c>
      <c r="L42" s="195">
        <f t="shared" si="1"/>
        <v>0</v>
      </c>
      <c r="M42" s="195">
        <f t="shared" si="2"/>
        <v>0</v>
      </c>
      <c r="N42" s="195">
        <f t="shared" si="3"/>
        <v>0</v>
      </c>
      <c r="P42" s="195">
        <f>E42+K42</f>
        <v>0</v>
      </c>
      <c r="Q42" s="195">
        <f>E42+L42</f>
        <v>0</v>
      </c>
    </row>
    <row r="43" spans="1:17" hidden="1" x14ac:dyDescent="0.25">
      <c r="A43" s="485" t="s">
        <v>397</v>
      </c>
      <c r="B43" s="490" t="str">
        <f>VLOOKUP(A43,[3]Sheet1!$B$1:$D$1757,3,FALSE)</f>
        <v>CHIEF STRATEGY OFFICER</v>
      </c>
      <c r="C43" s="490" t="str">
        <f>VLOOKUP(A43,[3]Sheet1!$B$1:$R$1757,17,FALSE)</f>
        <v>ADMN</v>
      </c>
      <c r="D43" s="493">
        <v>115000</v>
      </c>
      <c r="E43" s="481">
        <v>0</v>
      </c>
      <c r="F43" s="482">
        <f>IF(D43&lt;60,0,ROUND(($D43*F$2)+VLOOKUP($C43,[2]CONFIG!$A$33:$C$43,3,FALSE),0))</f>
        <v>25502</v>
      </c>
      <c r="G43" s="482">
        <f>IF(D43&lt;60,0,ROUND(($D43*G$2)+VLOOKUP($C43,[2]CONFIG!$A$33:$C$43,3,FALSE),0))</f>
        <v>25502</v>
      </c>
      <c r="H43" s="482">
        <f>IF(D43&lt;60,0,ROUND(($D43*H$2)+VLOOKUP($C43,[2]CONFIG!$A$33:$C$43,3,FALSE),0))</f>
        <v>25502</v>
      </c>
      <c r="I43" s="482">
        <f>IF(D43&lt;60,0,ROUND(($D43*I$2)+VLOOKUP($C43,[2]CONFIG!$A$33:$C$43,3,FALSE),0))</f>
        <v>25502</v>
      </c>
      <c r="J43" s="491"/>
      <c r="K43" s="195">
        <f t="shared" si="0"/>
        <v>0</v>
      </c>
      <c r="L43" s="195">
        <f t="shared" si="1"/>
        <v>0</v>
      </c>
      <c r="M43" s="195">
        <f t="shared" si="2"/>
        <v>0</v>
      </c>
      <c r="N43" s="195">
        <f t="shared" si="3"/>
        <v>0</v>
      </c>
      <c r="P43" s="195">
        <v>0</v>
      </c>
      <c r="Q43" s="195">
        <v>0</v>
      </c>
    </row>
    <row r="44" spans="1:17" hidden="1" x14ac:dyDescent="0.25">
      <c r="A44" s="485" t="s">
        <v>398</v>
      </c>
      <c r="B44" s="490" t="str">
        <f>VLOOKUP(A44,[3]Sheet1!$B$1:$D$1757,3,FALSE)</f>
        <v>CONTROLLER</v>
      </c>
      <c r="C44" s="490" t="str">
        <f>VLOOKUP(A44,[3]Sheet1!$B$1:$R$1757,17,FALSE)</f>
        <v>ADMN</v>
      </c>
      <c r="D44" s="493">
        <v>115000</v>
      </c>
      <c r="E44" s="481">
        <v>0</v>
      </c>
      <c r="F44" s="482">
        <f>IF(D44&lt;60,0,ROUND(($D44*F$2)+VLOOKUP($C44,[2]CONFIG!$A$33:$C$43,3,FALSE),0))</f>
        <v>25502</v>
      </c>
      <c r="G44" s="482">
        <f>IF(D44&lt;60,0,ROUND(($D44*G$2)+VLOOKUP($C44,[2]CONFIG!$A$33:$C$43,3,FALSE),0))</f>
        <v>25502</v>
      </c>
      <c r="H44" s="482">
        <f>IF(D44&lt;60,0,ROUND(($D44*H$2)+VLOOKUP($C44,[2]CONFIG!$A$33:$C$43,3,FALSE),0))</f>
        <v>25502</v>
      </c>
      <c r="I44" s="482">
        <f>IF(D44&lt;60,0,ROUND(($D44*I$2)+VLOOKUP($C44,[2]CONFIG!$A$33:$C$43,3,FALSE),0))</f>
        <v>25502</v>
      </c>
      <c r="J44" s="491"/>
      <c r="K44" s="195">
        <f t="shared" si="0"/>
        <v>0</v>
      </c>
      <c r="L44" s="195">
        <f t="shared" si="1"/>
        <v>0</v>
      </c>
      <c r="M44" s="195">
        <f t="shared" si="2"/>
        <v>0</v>
      </c>
      <c r="N44" s="195">
        <f t="shared" si="3"/>
        <v>0</v>
      </c>
      <c r="P44" s="195">
        <v>0</v>
      </c>
      <c r="Q44" s="195">
        <v>0</v>
      </c>
    </row>
    <row r="45" spans="1:17" hidden="1" x14ac:dyDescent="0.25">
      <c r="A45" s="494" t="s">
        <v>399</v>
      </c>
      <c r="B45" s="490" t="str">
        <f>VLOOKUP(A45,[3]Sheet1!$B$1:$D$1757,3,FALSE)</f>
        <v>DEPUTY CAO</v>
      </c>
      <c r="C45" s="490" t="str">
        <f>VLOOKUP(A45,[3]Sheet1!$B$1:$R$1757,17,FALSE)</f>
        <v>ADMN</v>
      </c>
      <c r="D45" s="493">
        <v>115000</v>
      </c>
      <c r="E45" s="481">
        <v>0</v>
      </c>
      <c r="F45" s="482">
        <f>IF(D45&lt;60,0,ROUND(($D45*F$2)+VLOOKUP($C45,[2]CONFIG!$A$33:$C$43,3,FALSE),0))</f>
        <v>25502</v>
      </c>
      <c r="G45" s="482">
        <f>IF(D45&lt;60,0,ROUND(($D45*G$2)+VLOOKUP($C45,[2]CONFIG!$A$33:$C$43,3,FALSE),0))</f>
        <v>25502</v>
      </c>
      <c r="H45" s="482">
        <f>IF(D45&lt;60,0,ROUND(($D45*H$2)+VLOOKUP($C45,[2]CONFIG!$A$33:$C$43,3,FALSE),0))</f>
        <v>25502</v>
      </c>
      <c r="I45" s="482">
        <f>IF(D45&lt;60,0,ROUND(($D45*I$2)+VLOOKUP($C45,[2]CONFIG!$A$33:$C$43,3,FALSE),0))</f>
        <v>25502</v>
      </c>
      <c r="J45" s="491"/>
      <c r="K45" s="195">
        <f t="shared" si="0"/>
        <v>0</v>
      </c>
      <c r="L45" s="195">
        <f t="shared" si="1"/>
        <v>0</v>
      </c>
      <c r="M45" s="195">
        <f t="shared" si="2"/>
        <v>0</v>
      </c>
      <c r="N45" s="195">
        <f t="shared" si="3"/>
        <v>0</v>
      </c>
      <c r="P45" s="195">
        <v>0</v>
      </c>
      <c r="Q45" s="195">
        <v>0</v>
      </c>
    </row>
    <row r="46" spans="1:17" hidden="1" x14ac:dyDescent="0.25">
      <c r="A46" s="485" t="s">
        <v>400</v>
      </c>
      <c r="B46" s="490" t="str">
        <f>VLOOKUP(A46,[3]Sheet1!$B$1:$D$1757,3,FALSE)</f>
        <v>SUPT, INSTRUCTIONAL</v>
      </c>
      <c r="C46" s="490" t="str">
        <f>VLOOKUP(A46,[3]Sheet1!$B$1:$R$1757,17,FALSE)</f>
        <v>ADMN</v>
      </c>
      <c r="D46" s="493">
        <v>112709</v>
      </c>
      <c r="E46" s="481">
        <v>0</v>
      </c>
      <c r="F46" s="482">
        <f>IF(D46&lt;60,0,ROUND(($D46*F$2)+VLOOKUP($C46,[2]CONFIG!$A$33:$C$43,3,FALSE),0))</f>
        <v>25069</v>
      </c>
      <c r="G46" s="482">
        <f>IF(D46&lt;60,0,ROUND(($D46*G$2)+VLOOKUP($C46,[2]CONFIG!$A$33:$C$43,3,FALSE),0))</f>
        <v>25069</v>
      </c>
      <c r="H46" s="482">
        <f>IF(D46&lt;60,0,ROUND(($D46*H$2)+VLOOKUP($C46,[2]CONFIG!$A$33:$C$43,3,FALSE),0))</f>
        <v>25069</v>
      </c>
      <c r="I46" s="482">
        <f>IF(D46&lt;60,0,ROUND(($D46*I$2)+VLOOKUP($C46,[2]CONFIG!$A$33:$C$43,3,FALSE),0))</f>
        <v>25069</v>
      </c>
      <c r="J46" s="491"/>
      <c r="K46" s="195">
        <f t="shared" si="0"/>
        <v>0</v>
      </c>
      <c r="L46" s="195">
        <f t="shared" si="1"/>
        <v>0</v>
      </c>
      <c r="M46" s="195">
        <f t="shared" si="2"/>
        <v>0</v>
      </c>
      <c r="N46" s="195">
        <f t="shared" si="3"/>
        <v>0</v>
      </c>
      <c r="P46" s="195">
        <v>0</v>
      </c>
      <c r="Q46" s="195">
        <v>0</v>
      </c>
    </row>
    <row r="47" spans="1:17" hidden="1" x14ac:dyDescent="0.25">
      <c r="A47" s="485" t="s">
        <v>401</v>
      </c>
      <c r="B47" s="490" t="str">
        <f>VLOOKUP(A47,[3]Sheet1!$B$1:$D$1757,3,FALSE)</f>
        <v>EXEC DIR, FOOD SERVICES</v>
      </c>
      <c r="C47" s="490" t="str">
        <f>VLOOKUP(A47,[3]Sheet1!$B$1:$R$1757,17,FALSE)</f>
        <v>ADMN</v>
      </c>
      <c r="D47" s="493">
        <v>110383</v>
      </c>
      <c r="E47" s="481">
        <v>0</v>
      </c>
      <c r="F47" s="482">
        <f>IF(D47&lt;60,0,ROUND(($D47*F$2)+VLOOKUP($C47,[2]CONFIG!$A$33:$C$43,3,FALSE),0))</f>
        <v>24630</v>
      </c>
      <c r="G47" s="482">
        <f>IF(D47&lt;60,0,ROUND(($D47*G$2)+VLOOKUP($C47,[2]CONFIG!$A$33:$C$43,3,FALSE),0))</f>
        <v>24630</v>
      </c>
      <c r="H47" s="482">
        <f>IF(D47&lt;60,0,ROUND(($D47*H$2)+VLOOKUP($C47,[2]CONFIG!$A$33:$C$43,3,FALSE),0))</f>
        <v>24630</v>
      </c>
      <c r="I47" s="482">
        <f>IF(D47&lt;60,0,ROUND(($D47*I$2)+VLOOKUP($C47,[2]CONFIG!$A$33:$C$43,3,FALSE),0))</f>
        <v>24630</v>
      </c>
      <c r="J47" s="491"/>
      <c r="K47" s="195">
        <f t="shared" si="0"/>
        <v>0</v>
      </c>
      <c r="L47" s="195">
        <f t="shared" si="1"/>
        <v>0</v>
      </c>
      <c r="M47" s="195">
        <f t="shared" si="2"/>
        <v>0</v>
      </c>
      <c r="N47" s="195">
        <f t="shared" si="3"/>
        <v>0</v>
      </c>
      <c r="P47" s="195">
        <v>0</v>
      </c>
      <c r="Q47" s="195">
        <v>0</v>
      </c>
    </row>
    <row r="48" spans="1:17" hidden="1" x14ac:dyDescent="0.25">
      <c r="A48" s="485" t="s">
        <v>402</v>
      </c>
      <c r="B48" s="490" t="str">
        <f>VLOOKUP(A48,[3]Sheet1!$B$1:$D$1757,3,FALSE)</f>
        <v>CHIEF COMM ENGAGE OFFICER</v>
      </c>
      <c r="C48" s="490" t="str">
        <f>VLOOKUP(A48,[3]Sheet1!$B$1:$R$1757,17,FALSE)</f>
        <v>ADMN</v>
      </c>
      <c r="D48" s="493">
        <v>110000</v>
      </c>
      <c r="E48" s="481">
        <v>0</v>
      </c>
      <c r="F48" s="482">
        <f>IF(D48&lt;60,0,ROUND(($D48*F$2)+VLOOKUP($C48,[2]CONFIG!$A$33:$C$43,3,FALSE),0))</f>
        <v>24558</v>
      </c>
      <c r="G48" s="482">
        <f>IF(D48&lt;60,0,ROUND(($D48*G$2)+VLOOKUP($C48,[2]CONFIG!$A$33:$C$43,3,FALSE),0))</f>
        <v>24558</v>
      </c>
      <c r="H48" s="482">
        <f>IF(D48&lt;60,0,ROUND(($D48*H$2)+VLOOKUP($C48,[2]CONFIG!$A$33:$C$43,3,FALSE),0))</f>
        <v>24558</v>
      </c>
      <c r="I48" s="482">
        <f>IF(D48&lt;60,0,ROUND(($D48*I$2)+VLOOKUP($C48,[2]CONFIG!$A$33:$C$43,3,FALSE),0))</f>
        <v>24558</v>
      </c>
      <c r="J48" s="491"/>
      <c r="K48" s="195">
        <f t="shared" si="0"/>
        <v>0</v>
      </c>
      <c r="L48" s="195">
        <f t="shared" si="1"/>
        <v>0</v>
      </c>
      <c r="M48" s="195">
        <f t="shared" si="2"/>
        <v>0</v>
      </c>
      <c r="N48" s="195">
        <f t="shared" si="3"/>
        <v>0</v>
      </c>
      <c r="P48" s="195">
        <v>0</v>
      </c>
      <c r="Q48" s="195">
        <v>0</v>
      </c>
    </row>
    <row r="49" spans="1:17" hidden="1" x14ac:dyDescent="0.25">
      <c r="A49" s="485" t="s">
        <v>403</v>
      </c>
      <c r="B49" s="490" t="str">
        <f>VLOOKUP(A49,[3]Sheet1!$B$1:$D$1757,3,FALSE)</f>
        <v>CHIEF OF STAFF</v>
      </c>
      <c r="C49" s="490" t="str">
        <f>VLOOKUP(A49,[3]Sheet1!$B$1:$R$1757,17,FALSE)</f>
        <v>ADMN</v>
      </c>
      <c r="D49" s="493">
        <v>110000</v>
      </c>
      <c r="E49" s="481">
        <v>0</v>
      </c>
      <c r="F49" s="482">
        <f>IF(D49&lt;60,0,ROUND(($D49*F$2)+VLOOKUP($C49,[2]CONFIG!$A$33:$C$43,3,FALSE),0))</f>
        <v>24558</v>
      </c>
      <c r="G49" s="482">
        <f>IF(D49&lt;60,0,ROUND(($D49*G$2)+VLOOKUP($C49,[2]CONFIG!$A$33:$C$43,3,FALSE),0))</f>
        <v>24558</v>
      </c>
      <c r="H49" s="482">
        <f>IF(D49&lt;60,0,ROUND(($D49*H$2)+VLOOKUP($C49,[2]CONFIG!$A$33:$C$43,3,FALSE),0))</f>
        <v>24558</v>
      </c>
      <c r="I49" s="482">
        <f>IF(D49&lt;60,0,ROUND(($D49*I$2)+VLOOKUP($C49,[2]CONFIG!$A$33:$C$43,3,FALSE),0))</f>
        <v>24558</v>
      </c>
      <c r="J49" s="491"/>
      <c r="K49" s="195">
        <f t="shared" si="0"/>
        <v>0</v>
      </c>
      <c r="L49" s="195">
        <f t="shared" si="1"/>
        <v>0</v>
      </c>
      <c r="M49" s="195">
        <f t="shared" si="2"/>
        <v>0</v>
      </c>
      <c r="N49" s="195">
        <f t="shared" si="3"/>
        <v>0</v>
      </c>
      <c r="P49" s="195">
        <v>0</v>
      </c>
      <c r="Q49" s="195">
        <v>0</v>
      </c>
    </row>
    <row r="50" spans="1:17" hidden="1" x14ac:dyDescent="0.25">
      <c r="A50" s="494" t="s">
        <v>404</v>
      </c>
      <c r="B50" s="490" t="str">
        <f>VLOOKUP(A50,[3]Sheet1!$B$1:$D$1757,3,FALSE)</f>
        <v>EXEC DIR, FACILITY MGMT</v>
      </c>
      <c r="C50" s="490" t="str">
        <f>VLOOKUP(A50,[3]Sheet1!$B$1:$R$1757,17,FALSE)</f>
        <v>ADMN</v>
      </c>
      <c r="D50" s="493">
        <v>109956</v>
      </c>
      <c r="E50" s="481">
        <v>0</v>
      </c>
      <c r="F50" s="482">
        <f>IF(D50&lt;60,0,ROUND(($D50*F$2)+VLOOKUP($C50,[2]CONFIG!$A$33:$C$43,3,FALSE),0))</f>
        <v>24550</v>
      </c>
      <c r="G50" s="482">
        <f>IF(D50&lt;60,0,ROUND(($D50*G$2)+VLOOKUP($C50,[2]CONFIG!$A$33:$C$43,3,FALSE),0))</f>
        <v>24550</v>
      </c>
      <c r="H50" s="482">
        <f>IF(D50&lt;60,0,ROUND(($D50*H$2)+VLOOKUP($C50,[2]CONFIG!$A$33:$C$43,3,FALSE),0))</f>
        <v>24550</v>
      </c>
      <c r="I50" s="482">
        <f>IF(D50&lt;60,0,ROUND(($D50*I$2)+VLOOKUP($C50,[2]CONFIG!$A$33:$C$43,3,FALSE),0))</f>
        <v>24550</v>
      </c>
      <c r="J50" s="491"/>
      <c r="K50" s="195">
        <f t="shared" si="0"/>
        <v>0</v>
      </c>
      <c r="L50" s="195">
        <f t="shared" si="1"/>
        <v>0</v>
      </c>
      <c r="M50" s="195">
        <f t="shared" si="2"/>
        <v>0</v>
      </c>
      <c r="N50" s="195">
        <f t="shared" si="3"/>
        <v>0</v>
      </c>
      <c r="P50" s="195">
        <v>0</v>
      </c>
      <c r="Q50" s="195">
        <v>0</v>
      </c>
    </row>
    <row r="51" spans="1:17" x14ac:dyDescent="0.25">
      <c r="A51" s="485" t="s">
        <v>405</v>
      </c>
      <c r="B51" s="490" t="str">
        <f>VLOOKUP(A51,[3]Sheet1!$B$1:$D$1757,3,FALSE)</f>
        <v>PRINCIPAL, EGOS  I</v>
      </c>
      <c r="C51" s="490" t="str">
        <f>VLOOKUP(A51,[3]Sheet1!$B$1:$R$1757,17,FALSE)</f>
        <v>ADMN</v>
      </c>
      <c r="D51" s="493">
        <v>108145</v>
      </c>
      <c r="E51" s="481">
        <v>0</v>
      </c>
      <c r="F51" s="482">
        <f>IF(D51&lt;60,0,ROUND(($D51*F$2)+VLOOKUP($C51,[2]CONFIG!$A$33:$C$43,3,FALSE),0))</f>
        <v>24208</v>
      </c>
      <c r="G51" s="482">
        <f>IF(D51&lt;60,0,ROUND(($D51*G$2)+VLOOKUP($C51,[2]CONFIG!$A$33:$C$43,3,FALSE),0))</f>
        <v>24208</v>
      </c>
      <c r="H51" s="482">
        <f>IF(D51&lt;60,0,ROUND(($D51*H$2)+VLOOKUP($C51,[2]CONFIG!$A$33:$C$43,3,FALSE),0))</f>
        <v>24208</v>
      </c>
      <c r="I51" s="482">
        <f>IF(D51&lt;60,0,ROUND(($D51*I$2)+VLOOKUP($C51,[2]CONFIG!$A$33:$C$43,3,FALSE),0))</f>
        <v>24208</v>
      </c>
      <c r="J51" s="491"/>
      <c r="K51" s="195">
        <f t="shared" si="0"/>
        <v>0</v>
      </c>
      <c r="L51" s="195">
        <f t="shared" si="1"/>
        <v>0</v>
      </c>
      <c r="M51" s="195">
        <f t="shared" si="2"/>
        <v>0</v>
      </c>
      <c r="N51" s="195">
        <f t="shared" si="3"/>
        <v>0</v>
      </c>
      <c r="P51" s="195">
        <v>0</v>
      </c>
      <c r="Q51" s="195">
        <v>0</v>
      </c>
    </row>
    <row r="52" spans="1:17" hidden="1" x14ac:dyDescent="0.25">
      <c r="A52" s="485" t="s">
        <v>406</v>
      </c>
      <c r="B52" s="490" t="str">
        <f>VLOOKUP(A52,[3]Sheet1!$B$1:$D$1757,3,FALSE)</f>
        <v>ADMINISTRATOR, SR DATABASE</v>
      </c>
      <c r="C52" s="490" t="str">
        <f>VLOOKUP(A52,[3]Sheet1!$B$1:$R$1757,17,FALSE)</f>
        <v>NONE</v>
      </c>
      <c r="D52" s="493">
        <v>107425</v>
      </c>
      <c r="E52" s="481">
        <v>0</v>
      </c>
      <c r="F52" s="482">
        <f>IF(D52&lt;60,0,ROUND(($D52*F$2)+VLOOKUP($C52,[2]CONFIG!$A$33:$C$43,3,FALSE),0))</f>
        <v>24118</v>
      </c>
      <c r="G52" s="482">
        <f>IF(D52&lt;60,0,ROUND(($D52*G$2)+VLOOKUP($C52,[2]CONFIG!$A$33:$C$43,3,FALSE),0))</f>
        <v>24118</v>
      </c>
      <c r="H52" s="482">
        <f>IF(D52&lt;60,0,ROUND(($D52*H$2)+VLOOKUP($C52,[2]CONFIG!$A$33:$C$43,3,FALSE),0))</f>
        <v>24118</v>
      </c>
      <c r="I52" s="482">
        <f>IF(D52&lt;60,0,ROUND(($D52*I$2)+VLOOKUP($C52,[2]CONFIG!$A$33:$C$43,3,FALSE),0))</f>
        <v>24118</v>
      </c>
      <c r="J52" s="491"/>
      <c r="K52" s="195">
        <f t="shared" si="0"/>
        <v>0</v>
      </c>
      <c r="L52" s="195">
        <f t="shared" si="1"/>
        <v>0</v>
      </c>
      <c r="M52" s="195">
        <f t="shared" si="2"/>
        <v>0</v>
      </c>
      <c r="N52" s="195">
        <f t="shared" si="3"/>
        <v>0</v>
      </c>
      <c r="P52" s="195">
        <f>E52+K52</f>
        <v>0</v>
      </c>
      <c r="Q52" s="195">
        <f>E52+L52</f>
        <v>0</v>
      </c>
    </row>
    <row r="53" spans="1:17" hidden="1" x14ac:dyDescent="0.25">
      <c r="A53" s="485" t="s">
        <v>407</v>
      </c>
      <c r="B53" s="490" t="str">
        <f>VLOOKUP(A53,[3]Sheet1!$B$1:$D$1757,3,FALSE)</f>
        <v>DIR, LEADERSHIP DEVELOPMENT</v>
      </c>
      <c r="C53" s="490" t="str">
        <f>VLOOKUP(A53,[3]Sheet1!$B$1:$R$1757,17,FALSE)</f>
        <v>ADMN</v>
      </c>
      <c r="D53" s="493">
        <v>107168</v>
      </c>
      <c r="E53" s="481">
        <v>0</v>
      </c>
      <c r="F53" s="482">
        <f>IF(D53&lt;60,0,ROUND(($D53*F$2)+VLOOKUP($C53,[2]CONFIG!$A$33:$C$43,3,FALSE),0))</f>
        <v>24023</v>
      </c>
      <c r="G53" s="482">
        <f>IF(D53&lt;60,0,ROUND(($D53*G$2)+VLOOKUP($C53,[2]CONFIG!$A$33:$C$43,3,FALSE),0))</f>
        <v>24023</v>
      </c>
      <c r="H53" s="482">
        <f>IF(D53&lt;60,0,ROUND(($D53*H$2)+VLOOKUP($C53,[2]CONFIG!$A$33:$C$43,3,FALSE),0))</f>
        <v>24023</v>
      </c>
      <c r="I53" s="482">
        <f>IF(D53&lt;60,0,ROUND(($D53*I$2)+VLOOKUP($C53,[2]CONFIG!$A$33:$C$43,3,FALSE),0))</f>
        <v>24023</v>
      </c>
      <c r="J53" s="491"/>
      <c r="K53" s="195">
        <f t="shared" si="0"/>
        <v>0</v>
      </c>
      <c r="L53" s="195">
        <f t="shared" si="1"/>
        <v>0</v>
      </c>
      <c r="M53" s="195">
        <f t="shared" si="2"/>
        <v>0</v>
      </c>
      <c r="N53" s="195">
        <f t="shared" si="3"/>
        <v>0</v>
      </c>
      <c r="P53" s="195">
        <v>0</v>
      </c>
      <c r="Q53" s="195">
        <v>0</v>
      </c>
    </row>
    <row r="54" spans="1:17" hidden="1" x14ac:dyDescent="0.25">
      <c r="A54" s="485" t="s">
        <v>408</v>
      </c>
      <c r="B54" s="490" t="str">
        <f>VLOOKUP(A54,[3]Sheet1!$B$1:$D$1757,3,FALSE)</f>
        <v>DIR, PRVNTN &amp; INTRVNT INIT</v>
      </c>
      <c r="C54" s="490" t="str">
        <f>VLOOKUP(A54,[3]Sheet1!$B$1:$R$1757,17,FALSE)</f>
        <v>ADMN</v>
      </c>
      <c r="D54" s="493">
        <v>107154</v>
      </c>
      <c r="E54" s="481">
        <v>0</v>
      </c>
      <c r="F54" s="482">
        <f>IF(D54&lt;60,0,ROUND(($D54*F$2)+VLOOKUP($C54,[2]CONFIG!$A$33:$C$43,3,FALSE),0))</f>
        <v>24021</v>
      </c>
      <c r="G54" s="482">
        <f>IF(D54&lt;60,0,ROUND(($D54*G$2)+VLOOKUP($C54,[2]CONFIG!$A$33:$C$43,3,FALSE),0))</f>
        <v>24021</v>
      </c>
      <c r="H54" s="482">
        <f>IF(D54&lt;60,0,ROUND(($D54*H$2)+VLOOKUP($C54,[2]CONFIG!$A$33:$C$43,3,FALSE),0))</f>
        <v>24021</v>
      </c>
      <c r="I54" s="482">
        <f>IF(D54&lt;60,0,ROUND(($D54*I$2)+VLOOKUP($C54,[2]CONFIG!$A$33:$C$43,3,FALSE),0))</f>
        <v>24021</v>
      </c>
      <c r="J54" s="491"/>
      <c r="K54" s="195">
        <f t="shared" si="0"/>
        <v>0</v>
      </c>
      <c r="L54" s="195">
        <f t="shared" si="1"/>
        <v>0</v>
      </c>
      <c r="M54" s="195">
        <f t="shared" si="2"/>
        <v>0</v>
      </c>
      <c r="N54" s="195">
        <f t="shared" si="3"/>
        <v>0</v>
      </c>
      <c r="P54" s="195">
        <v>0</v>
      </c>
      <c r="Q54" s="195">
        <v>0</v>
      </c>
    </row>
    <row r="55" spans="1:17" hidden="1" x14ac:dyDescent="0.25">
      <c r="A55" s="495" t="s">
        <v>409</v>
      </c>
      <c r="B55" s="490" t="str">
        <f>VLOOKUP(A55,[3]Sheet1!$B$1:$D$1757,3,FALSE)</f>
        <v>EXEC DIR, TRANSPORTATION</v>
      </c>
      <c r="C55" s="490" t="str">
        <f>VLOOKUP(A55,[3]Sheet1!$B$1:$R$1757,17,FALSE)</f>
        <v>ADMN</v>
      </c>
      <c r="D55" s="493">
        <v>106442</v>
      </c>
      <c r="E55" s="481">
        <v>0</v>
      </c>
      <c r="F55" s="482">
        <f>IF(D55&lt;60,0,ROUND(($D55*F$2)+VLOOKUP($C55,[2]CONFIG!$A$33:$C$43,3,FALSE),0))</f>
        <v>23886</v>
      </c>
      <c r="G55" s="482">
        <f>IF(D55&lt;60,0,ROUND(($D55*G$2)+VLOOKUP($C55,[2]CONFIG!$A$33:$C$43,3,FALSE),0))</f>
        <v>23886</v>
      </c>
      <c r="H55" s="482">
        <f>IF(D55&lt;60,0,ROUND(($D55*H$2)+VLOOKUP($C55,[2]CONFIG!$A$33:$C$43,3,FALSE),0))</f>
        <v>23886</v>
      </c>
      <c r="I55" s="482">
        <f>IF(D55&lt;60,0,ROUND(($D55*I$2)+VLOOKUP($C55,[2]CONFIG!$A$33:$C$43,3,FALSE),0))</f>
        <v>23886</v>
      </c>
      <c r="J55" s="491"/>
      <c r="K55" s="195">
        <f t="shared" si="0"/>
        <v>0</v>
      </c>
      <c r="L55" s="195">
        <f t="shared" si="1"/>
        <v>0</v>
      </c>
      <c r="M55" s="195">
        <f t="shared" si="2"/>
        <v>0</v>
      </c>
      <c r="N55" s="195">
        <f t="shared" si="3"/>
        <v>0</v>
      </c>
      <c r="P55" s="195">
        <v>0</v>
      </c>
      <c r="Q55" s="195">
        <v>0</v>
      </c>
    </row>
    <row r="56" spans="1:17" hidden="1" x14ac:dyDescent="0.25">
      <c r="A56" s="485" t="s">
        <v>410</v>
      </c>
      <c r="B56" s="490" t="str">
        <f>VLOOKUP(A56,[3]Sheet1!$B$1:$D$1757,3,FALSE)</f>
        <v>MANAGER, STUD ENTRPRS APPS</v>
      </c>
      <c r="C56" s="490" t="str">
        <f>VLOOKUP(A56,[3]Sheet1!$B$1:$R$1757,17,FALSE)</f>
        <v>ADMN</v>
      </c>
      <c r="D56" s="493">
        <v>106164</v>
      </c>
      <c r="E56" s="481">
        <v>0</v>
      </c>
      <c r="F56" s="482">
        <f>IF(D56&lt;60,0,ROUND(($D56*F$2)+VLOOKUP($C56,[2]CONFIG!$A$33:$C$43,3,FALSE),0))</f>
        <v>23834</v>
      </c>
      <c r="G56" s="482">
        <f>IF(D56&lt;60,0,ROUND(($D56*G$2)+VLOOKUP($C56,[2]CONFIG!$A$33:$C$43,3,FALSE),0))</f>
        <v>23834</v>
      </c>
      <c r="H56" s="482">
        <f>IF(D56&lt;60,0,ROUND(($D56*H$2)+VLOOKUP($C56,[2]CONFIG!$A$33:$C$43,3,FALSE),0))</f>
        <v>23834</v>
      </c>
      <c r="I56" s="482">
        <f>IF(D56&lt;60,0,ROUND(($D56*I$2)+VLOOKUP($C56,[2]CONFIG!$A$33:$C$43,3,FALSE),0))</f>
        <v>23834</v>
      </c>
      <c r="J56" s="491"/>
      <c r="K56" s="195">
        <f t="shared" si="0"/>
        <v>0</v>
      </c>
      <c r="L56" s="195">
        <f t="shared" si="1"/>
        <v>0</v>
      </c>
      <c r="M56" s="195">
        <f t="shared" si="2"/>
        <v>0</v>
      </c>
      <c r="N56" s="195">
        <f t="shared" si="3"/>
        <v>0</v>
      </c>
      <c r="P56" s="195">
        <f>E56+K56</f>
        <v>0</v>
      </c>
      <c r="Q56" s="195">
        <f>E56+L56</f>
        <v>0</v>
      </c>
    </row>
    <row r="57" spans="1:17" hidden="1" x14ac:dyDescent="0.25">
      <c r="A57" s="485" t="s">
        <v>411</v>
      </c>
      <c r="B57" s="490" t="str">
        <f>VLOOKUP(A57,[3]Sheet1!$B$1:$D$1757,3,FALSE)</f>
        <v>DIR, PROCESS IMPROVEMENT</v>
      </c>
      <c r="C57" s="490" t="str">
        <f>VLOOKUP(A57,[3]Sheet1!$B$1:$R$1757,17,FALSE)</f>
        <v>ADMN</v>
      </c>
      <c r="D57" s="493">
        <v>106050</v>
      </c>
      <c r="E57" s="481">
        <v>0</v>
      </c>
      <c r="F57" s="482">
        <f>IF(D57&lt;60,0,ROUND(($D57*F$2)+VLOOKUP($C57,[2]CONFIG!$A$33:$C$43,3,FALSE),0))</f>
        <v>23812</v>
      </c>
      <c r="G57" s="482">
        <f>IF(D57&lt;60,0,ROUND(($D57*G$2)+VLOOKUP($C57,[2]CONFIG!$A$33:$C$43,3,FALSE),0))</f>
        <v>23812</v>
      </c>
      <c r="H57" s="482">
        <f>IF(D57&lt;60,0,ROUND(($D57*H$2)+VLOOKUP($C57,[2]CONFIG!$A$33:$C$43,3,FALSE),0))</f>
        <v>23812</v>
      </c>
      <c r="I57" s="482">
        <f>IF(D57&lt;60,0,ROUND(($D57*I$2)+VLOOKUP($C57,[2]CONFIG!$A$33:$C$43,3,FALSE),0))</f>
        <v>23812</v>
      </c>
      <c r="J57" s="491"/>
      <c r="K57" s="195">
        <f t="shared" si="0"/>
        <v>0</v>
      </c>
      <c r="L57" s="195">
        <f t="shared" si="1"/>
        <v>0</v>
      </c>
      <c r="M57" s="195">
        <f t="shared" si="2"/>
        <v>0</v>
      </c>
      <c r="N57" s="195">
        <f t="shared" si="3"/>
        <v>0</v>
      </c>
      <c r="P57" s="195">
        <v>0</v>
      </c>
      <c r="Q57" s="195">
        <v>0</v>
      </c>
    </row>
    <row r="58" spans="1:17" hidden="1" x14ac:dyDescent="0.25">
      <c r="A58" s="485" t="s">
        <v>412</v>
      </c>
      <c r="B58" s="490" t="str">
        <f>VLOOKUP(A58,[3]Sheet1!$B$1:$D$1757,3,FALSE)</f>
        <v>CHIEF COMM OFFICER</v>
      </c>
      <c r="C58" s="490" t="str">
        <f>VLOOKUP(A58,[3]Sheet1!$B$1:$R$1757,17,FALSE)</f>
        <v>ADMN</v>
      </c>
      <c r="D58" s="493">
        <v>106000</v>
      </c>
      <c r="E58" s="481">
        <v>0</v>
      </c>
      <c r="F58" s="482">
        <f>IF(D58&lt;60,0,ROUND(($D58*F$2)+VLOOKUP($C58,[2]CONFIG!$A$33:$C$43,3,FALSE),0))</f>
        <v>23803</v>
      </c>
      <c r="G58" s="482">
        <f>IF(D58&lt;60,0,ROUND(($D58*G$2)+VLOOKUP($C58,[2]CONFIG!$A$33:$C$43,3,FALSE),0))</f>
        <v>23803</v>
      </c>
      <c r="H58" s="482">
        <f>IF(D58&lt;60,0,ROUND(($D58*H$2)+VLOOKUP($C58,[2]CONFIG!$A$33:$C$43,3,FALSE),0))</f>
        <v>23803</v>
      </c>
      <c r="I58" s="482">
        <f>IF(D58&lt;60,0,ROUND(($D58*I$2)+VLOOKUP($C58,[2]CONFIG!$A$33:$C$43,3,FALSE),0))</f>
        <v>23803</v>
      </c>
      <c r="J58" s="491"/>
      <c r="K58" s="195">
        <f t="shared" si="0"/>
        <v>0</v>
      </c>
      <c r="L58" s="195">
        <f t="shared" si="1"/>
        <v>0</v>
      </c>
      <c r="M58" s="195">
        <f t="shared" si="2"/>
        <v>0</v>
      </c>
      <c r="N58" s="195">
        <f t="shared" si="3"/>
        <v>0</v>
      </c>
      <c r="P58" s="195">
        <v>0</v>
      </c>
      <c r="Q58" s="195">
        <v>0</v>
      </c>
    </row>
    <row r="59" spans="1:17" hidden="1" x14ac:dyDescent="0.25">
      <c r="A59" s="485" t="s">
        <v>413</v>
      </c>
      <c r="B59" s="490" t="str">
        <f>VLOOKUP(A59,[3]Sheet1!$B$1:$D$1757,3,FALSE)</f>
        <v>DIR, GIFTED/TALENTED ED</v>
      </c>
      <c r="C59" s="490" t="str">
        <f>VLOOKUP(A59,[3]Sheet1!$B$1:$R$1757,17,FALSE)</f>
        <v>ADMN</v>
      </c>
      <c r="D59" s="493">
        <v>106000</v>
      </c>
      <c r="E59" s="481">
        <v>0</v>
      </c>
      <c r="F59" s="482">
        <f>IF(D59&lt;60,0,ROUND(($D59*F$2)+VLOOKUP($C59,[2]CONFIG!$A$33:$C$43,3,FALSE),0))</f>
        <v>23803</v>
      </c>
      <c r="G59" s="482">
        <f>IF(D59&lt;60,0,ROUND(($D59*G$2)+VLOOKUP($C59,[2]CONFIG!$A$33:$C$43,3,FALSE),0))</f>
        <v>23803</v>
      </c>
      <c r="H59" s="482">
        <f>IF(D59&lt;60,0,ROUND(($D59*H$2)+VLOOKUP($C59,[2]CONFIG!$A$33:$C$43,3,FALSE),0))</f>
        <v>23803</v>
      </c>
      <c r="I59" s="482">
        <f>IF(D59&lt;60,0,ROUND(($D59*I$2)+VLOOKUP($C59,[2]CONFIG!$A$33:$C$43,3,FALSE),0))</f>
        <v>23803</v>
      </c>
      <c r="J59" s="491"/>
      <c r="K59" s="195">
        <f t="shared" si="0"/>
        <v>0</v>
      </c>
      <c r="L59" s="195">
        <f t="shared" si="1"/>
        <v>0</v>
      </c>
      <c r="M59" s="195">
        <f t="shared" si="2"/>
        <v>0</v>
      </c>
      <c r="N59" s="195">
        <f t="shared" si="3"/>
        <v>0</v>
      </c>
      <c r="P59" s="195">
        <v>0</v>
      </c>
      <c r="Q59" s="195">
        <v>0</v>
      </c>
    </row>
    <row r="60" spans="1:17" hidden="1" x14ac:dyDescent="0.25">
      <c r="A60" s="485" t="s">
        <v>414</v>
      </c>
      <c r="B60" s="490" t="str">
        <f>VLOOKUP(A60,[3]Sheet1!$B$1:$D$1757,3,FALSE)</f>
        <v>RESEARCH COMMUNITY SPEC</v>
      </c>
      <c r="C60" s="490" t="str">
        <f>VLOOKUP(A60,[3]Sheet1!$B$1:$R$1757,17,FALSE)</f>
        <v>NONE</v>
      </c>
      <c r="D60" s="493">
        <v>106387</v>
      </c>
      <c r="E60" s="481">
        <v>0</v>
      </c>
      <c r="F60" s="482">
        <f>IF(D60&lt;60,0,ROUND(($D60*F$2)+VLOOKUP($C60,[2]CONFIG!$A$33:$C$43,3,FALSE),0))</f>
        <v>23922</v>
      </c>
      <c r="G60" s="482">
        <f>IF(D60&lt;60,0,ROUND(($D60*G$2)+VLOOKUP($C60,[2]CONFIG!$A$33:$C$43,3,FALSE),0))</f>
        <v>23922</v>
      </c>
      <c r="H60" s="482">
        <f>IF(D60&lt;60,0,ROUND(($D60*H$2)+VLOOKUP($C60,[2]CONFIG!$A$33:$C$43,3,FALSE),0))</f>
        <v>23922</v>
      </c>
      <c r="I60" s="482">
        <f>IF(D60&lt;60,0,ROUND(($D60*I$2)+VLOOKUP($C60,[2]CONFIG!$A$33:$C$43,3,FALSE),0))</f>
        <v>23922</v>
      </c>
      <c r="J60" s="491"/>
      <c r="K60" s="195">
        <f t="shared" si="0"/>
        <v>0</v>
      </c>
      <c r="L60" s="195">
        <f t="shared" si="1"/>
        <v>0</v>
      </c>
      <c r="M60" s="195">
        <f t="shared" si="2"/>
        <v>0</v>
      </c>
      <c r="N60" s="195">
        <f t="shared" si="3"/>
        <v>0</v>
      </c>
      <c r="P60" s="195">
        <v>0</v>
      </c>
      <c r="Q60" s="195">
        <v>0</v>
      </c>
    </row>
    <row r="61" spans="1:17" hidden="1" x14ac:dyDescent="0.25">
      <c r="A61" s="485" t="s">
        <v>415</v>
      </c>
      <c r="B61" s="490" t="str">
        <f>VLOOKUP(A61,[3]Sheet1!$B$1:$D$1757,3,FALSE)</f>
        <v>DIR, TECH CUST RELATIONS</v>
      </c>
      <c r="C61" s="490" t="str">
        <f>VLOOKUP(A61,[3]Sheet1!$B$1:$R$1757,17,FALSE)</f>
        <v>ADMN</v>
      </c>
      <c r="D61" s="493">
        <v>105359</v>
      </c>
      <c r="E61" s="481">
        <v>0</v>
      </c>
      <c r="F61" s="482">
        <f>IF(D61&lt;60,0,ROUND(($D61*F$2)+VLOOKUP($C61,[2]CONFIG!$A$33:$C$43,3,FALSE),0))</f>
        <v>23682</v>
      </c>
      <c r="G61" s="482">
        <f>IF(D61&lt;60,0,ROUND(($D61*G$2)+VLOOKUP($C61,[2]CONFIG!$A$33:$C$43,3,FALSE),0))</f>
        <v>23682</v>
      </c>
      <c r="H61" s="482">
        <f>IF(D61&lt;60,0,ROUND(($D61*H$2)+VLOOKUP($C61,[2]CONFIG!$A$33:$C$43,3,FALSE),0))</f>
        <v>23682</v>
      </c>
      <c r="I61" s="482">
        <f>IF(D61&lt;60,0,ROUND(($D61*I$2)+VLOOKUP($C61,[2]CONFIG!$A$33:$C$43,3,FALSE),0))</f>
        <v>23682</v>
      </c>
      <c r="J61" s="491"/>
      <c r="K61" s="195">
        <f t="shared" si="0"/>
        <v>0</v>
      </c>
      <c r="L61" s="195">
        <f t="shared" si="1"/>
        <v>0</v>
      </c>
      <c r="M61" s="195">
        <f t="shared" si="2"/>
        <v>0</v>
      </c>
      <c r="N61" s="195">
        <f t="shared" si="3"/>
        <v>0</v>
      </c>
      <c r="P61" s="195">
        <f>E61+K61</f>
        <v>0</v>
      </c>
      <c r="Q61" s="195">
        <f>E61+L61</f>
        <v>0</v>
      </c>
    </row>
    <row r="62" spans="1:17" hidden="1" x14ac:dyDescent="0.25">
      <c r="A62" s="485" t="s">
        <v>416</v>
      </c>
      <c r="B62" s="490" t="str">
        <f>VLOOKUP(A62,[3]Sheet1!$B$1:$D$1757,3,FALSE)</f>
        <v>MANAGER, PROGRAM MANAGEMENT OFFICE</v>
      </c>
      <c r="C62" s="490" t="str">
        <f>VLOOKUP(A62,[3]Sheet1!$B$1:$R$1757,17,FALSE)</f>
        <v>ADMN</v>
      </c>
      <c r="D62" s="493">
        <v>105000</v>
      </c>
      <c r="E62" s="481">
        <v>0</v>
      </c>
      <c r="F62" s="482">
        <f>IF(D62&lt;60,0,ROUND(($D62*F$2)+VLOOKUP($C62,[2]CONFIG!$A$33:$C$43,3,FALSE),0))</f>
        <v>23614</v>
      </c>
      <c r="G62" s="482">
        <f>IF(D62&lt;60,0,ROUND(($D62*G$2)+VLOOKUP($C62,[2]CONFIG!$A$33:$C$43,3,FALSE),0))</f>
        <v>23614</v>
      </c>
      <c r="H62" s="482">
        <f>IF(D62&lt;60,0,ROUND(($D62*H$2)+VLOOKUP($C62,[2]CONFIG!$A$33:$C$43,3,FALSE),0))</f>
        <v>23614</v>
      </c>
      <c r="I62" s="482">
        <f>IF(D62&lt;60,0,ROUND(($D62*I$2)+VLOOKUP($C62,[2]CONFIG!$A$33:$C$43,3,FALSE),0))</f>
        <v>23614</v>
      </c>
      <c r="J62" s="491"/>
      <c r="K62" s="195">
        <f t="shared" si="0"/>
        <v>0</v>
      </c>
      <c r="L62" s="195">
        <f t="shared" si="1"/>
        <v>0</v>
      </c>
      <c r="M62" s="195">
        <f t="shared" si="2"/>
        <v>0</v>
      </c>
      <c r="N62" s="195">
        <f t="shared" si="3"/>
        <v>0</v>
      </c>
      <c r="P62" s="195">
        <f>E62+K62</f>
        <v>0</v>
      </c>
      <c r="Q62" s="195">
        <f>E62+L62</f>
        <v>0</v>
      </c>
    </row>
    <row r="63" spans="1:17" x14ac:dyDescent="0.25">
      <c r="A63" s="494" t="s">
        <v>323</v>
      </c>
      <c r="B63" s="490" t="str">
        <f>VLOOKUP(A63,[3]Sheet1!$B$1:$D$1757,3,FALSE)</f>
        <v>PRINCIPAL, HIGH SCHOOL</v>
      </c>
      <c r="C63" s="490" t="str">
        <f>VLOOKUP(A63,[3]Sheet1!$B$1:$R$1757,17,FALSE)</f>
        <v>ADMN</v>
      </c>
      <c r="D63" s="493">
        <v>104665</v>
      </c>
      <c r="E63" s="481">
        <v>0</v>
      </c>
      <c r="F63" s="482">
        <f>IF(D63&lt;60,0,ROUND(($D63*F$2)+VLOOKUP($C63,[2]CONFIG!$A$33:$C$43,3,FALSE),0))</f>
        <v>23551</v>
      </c>
      <c r="G63" s="482">
        <f>IF(D63&lt;60,0,ROUND(($D63*G$2)+VLOOKUP($C63,[2]CONFIG!$A$33:$C$43,3,FALSE),0))</f>
        <v>23551</v>
      </c>
      <c r="H63" s="482">
        <f>IF(D63&lt;60,0,ROUND(($D63*H$2)+VLOOKUP($C63,[2]CONFIG!$A$33:$C$43,3,FALSE),0))</f>
        <v>23551</v>
      </c>
      <c r="I63" s="482">
        <f>IF(D63&lt;60,0,ROUND(($D63*I$2)+VLOOKUP($C63,[2]CONFIG!$A$33:$C$43,3,FALSE),0))</f>
        <v>23551</v>
      </c>
      <c r="J63" s="491"/>
      <c r="K63" s="195">
        <f t="shared" si="0"/>
        <v>0</v>
      </c>
      <c r="L63" s="195">
        <f t="shared" si="1"/>
        <v>0</v>
      </c>
      <c r="M63" s="195">
        <f t="shared" si="2"/>
        <v>0</v>
      </c>
      <c r="N63" s="195">
        <f t="shared" si="3"/>
        <v>0</v>
      </c>
      <c r="P63" s="195">
        <v>0</v>
      </c>
      <c r="Q63" s="195">
        <v>0</v>
      </c>
    </row>
    <row r="64" spans="1:17" hidden="1" x14ac:dyDescent="0.25">
      <c r="A64" s="485" t="s">
        <v>417</v>
      </c>
      <c r="B64" s="490" t="str">
        <f>VLOOKUP(A64,[3]Sheet1!$B$1:$D$1757,3,FALSE)</f>
        <v>DIR, TECH ENTERPRISE APPS</v>
      </c>
      <c r="C64" s="490" t="str">
        <f>VLOOKUP(A64,[3]Sheet1!$B$1:$R$1757,17,FALSE)</f>
        <v>ADMN</v>
      </c>
      <c r="D64" s="493">
        <v>104450</v>
      </c>
      <c r="E64" s="481">
        <v>0</v>
      </c>
      <c r="F64" s="482">
        <f>IF(D64&lt;60,0,ROUND(($D64*F$2)+VLOOKUP($C64,[2]CONFIG!$A$33:$C$43,3,FALSE),0))</f>
        <v>23510</v>
      </c>
      <c r="G64" s="482">
        <f>IF(D64&lt;60,0,ROUND(($D64*G$2)+VLOOKUP($C64,[2]CONFIG!$A$33:$C$43,3,FALSE),0))</f>
        <v>23510</v>
      </c>
      <c r="H64" s="482">
        <f>IF(D64&lt;60,0,ROUND(($D64*H$2)+VLOOKUP($C64,[2]CONFIG!$A$33:$C$43,3,FALSE),0))</f>
        <v>23510</v>
      </c>
      <c r="I64" s="482">
        <f>IF(D64&lt;60,0,ROUND(($D64*I$2)+VLOOKUP($C64,[2]CONFIG!$A$33:$C$43,3,FALSE),0))</f>
        <v>23510</v>
      </c>
      <c r="J64" s="491"/>
      <c r="K64" s="195">
        <f t="shared" si="0"/>
        <v>0</v>
      </c>
      <c r="L64" s="195">
        <f t="shared" si="1"/>
        <v>0</v>
      </c>
      <c r="M64" s="195">
        <f t="shared" si="2"/>
        <v>0</v>
      </c>
      <c r="N64" s="195">
        <f t="shared" si="3"/>
        <v>0</v>
      </c>
      <c r="P64" s="195">
        <f>E64+K64</f>
        <v>0</v>
      </c>
      <c r="Q64" s="195">
        <f>E64+L64</f>
        <v>0</v>
      </c>
    </row>
    <row r="65" spans="1:17" hidden="1" x14ac:dyDescent="0.25">
      <c r="A65" s="485" t="s">
        <v>418</v>
      </c>
      <c r="B65" s="490" t="str">
        <f>VLOOKUP(A65,[3]Sheet1!$B$1:$D$1757,3,FALSE)</f>
        <v>DIR, STRATEGY</v>
      </c>
      <c r="C65" s="490" t="str">
        <f>VLOOKUP(A65,[3]Sheet1!$B$1:$R$1757,17,FALSE)</f>
        <v>ADMN</v>
      </c>
      <c r="D65" s="493">
        <v>103545</v>
      </c>
      <c r="E65" s="481">
        <v>0</v>
      </c>
      <c r="F65" s="482">
        <f>IF(D65&lt;60,0,ROUND(($D65*F$2)+VLOOKUP($C65,[2]CONFIG!$A$33:$C$43,3,FALSE),0))</f>
        <v>23339</v>
      </c>
      <c r="G65" s="482">
        <f>IF(D65&lt;60,0,ROUND(($D65*G$2)+VLOOKUP($C65,[2]CONFIG!$A$33:$C$43,3,FALSE),0))</f>
        <v>23339</v>
      </c>
      <c r="H65" s="482">
        <f>IF(D65&lt;60,0,ROUND(($D65*H$2)+VLOOKUP($C65,[2]CONFIG!$A$33:$C$43,3,FALSE),0))</f>
        <v>23339</v>
      </c>
      <c r="I65" s="482">
        <f>IF(D65&lt;60,0,ROUND(($D65*I$2)+VLOOKUP($C65,[2]CONFIG!$A$33:$C$43,3,FALSE),0))</f>
        <v>23339</v>
      </c>
      <c r="J65" s="491"/>
      <c r="K65" s="195">
        <f t="shared" si="0"/>
        <v>0</v>
      </c>
      <c r="L65" s="195">
        <f t="shared" si="1"/>
        <v>0</v>
      </c>
      <c r="M65" s="195">
        <f t="shared" si="2"/>
        <v>0</v>
      </c>
      <c r="N65" s="195">
        <f t="shared" si="3"/>
        <v>0</v>
      </c>
      <c r="P65" s="195">
        <v>0</v>
      </c>
      <c r="Q65" s="195">
        <v>0</v>
      </c>
    </row>
    <row r="66" spans="1:17" hidden="1" x14ac:dyDescent="0.25">
      <c r="A66" s="485" t="s">
        <v>419</v>
      </c>
      <c r="B66" s="490" t="str">
        <f>VLOOKUP(A66,[3]Sheet1!$B$1:$D$1757,3,FALSE)</f>
        <v>DIR, SPECIAL EDUCATION</v>
      </c>
      <c r="C66" s="490" t="str">
        <f>VLOOKUP(A66,[3]Sheet1!$B$1:$R$1757,17,FALSE)</f>
        <v>ADMN</v>
      </c>
      <c r="D66" s="493">
        <v>102877</v>
      </c>
      <c r="E66" s="481">
        <v>0</v>
      </c>
      <c r="F66" s="482">
        <f>IF(D66&lt;60,0,ROUND(($D66*F$2)+VLOOKUP($C66,[2]CONFIG!$A$33:$C$43,3,FALSE),0))</f>
        <v>23213</v>
      </c>
      <c r="G66" s="482">
        <f>IF(D66&lt;60,0,ROUND(($D66*G$2)+VLOOKUP($C66,[2]CONFIG!$A$33:$C$43,3,FALSE),0))</f>
        <v>23213</v>
      </c>
      <c r="H66" s="482">
        <f>IF(D66&lt;60,0,ROUND(($D66*H$2)+VLOOKUP($C66,[2]CONFIG!$A$33:$C$43,3,FALSE),0))</f>
        <v>23213</v>
      </c>
      <c r="I66" s="482">
        <f>IF(D66&lt;60,0,ROUND(($D66*I$2)+VLOOKUP($C66,[2]CONFIG!$A$33:$C$43,3,FALSE),0))</f>
        <v>23213</v>
      </c>
      <c r="J66" s="491"/>
      <c r="K66" s="195">
        <f t="shared" si="0"/>
        <v>0</v>
      </c>
      <c r="L66" s="195">
        <f t="shared" si="1"/>
        <v>0</v>
      </c>
      <c r="M66" s="195">
        <f t="shared" si="2"/>
        <v>0</v>
      </c>
      <c r="N66" s="195">
        <f t="shared" si="3"/>
        <v>0</v>
      </c>
      <c r="P66" s="195">
        <v>0</v>
      </c>
      <c r="Q66" s="195">
        <v>0</v>
      </c>
    </row>
    <row r="67" spans="1:17" hidden="1" x14ac:dyDescent="0.25">
      <c r="A67" s="485" t="s">
        <v>420</v>
      </c>
      <c r="B67" s="490" t="str">
        <f>VLOOKUP(A67,[3]Sheet1!$B$1:$D$1757,3,FALSE)</f>
        <v>MANAGER, ASSET</v>
      </c>
      <c r="C67" s="490" t="str">
        <f>VLOOKUP(A67,[3]Sheet1!$B$1:$R$1757,17,FALSE)</f>
        <v>ADMN</v>
      </c>
      <c r="D67" s="493">
        <v>102850</v>
      </c>
      <c r="E67" s="481">
        <v>0</v>
      </c>
      <c r="F67" s="482">
        <f>IF(D67&lt;60,0,ROUND(($D67*F$2)+VLOOKUP($C67,[2]CONFIG!$A$33:$C$43,3,FALSE),0))</f>
        <v>23208</v>
      </c>
      <c r="G67" s="482">
        <f>IF(D67&lt;60,0,ROUND(($D67*G$2)+VLOOKUP($C67,[2]CONFIG!$A$33:$C$43,3,FALSE),0))</f>
        <v>23208</v>
      </c>
      <c r="H67" s="482">
        <f>IF(D67&lt;60,0,ROUND(($D67*H$2)+VLOOKUP($C67,[2]CONFIG!$A$33:$C$43,3,FALSE),0))</f>
        <v>23208</v>
      </c>
      <c r="I67" s="482">
        <f>IF(D67&lt;60,0,ROUND(($D67*I$2)+VLOOKUP($C67,[2]CONFIG!$A$33:$C$43,3,FALSE),0))</f>
        <v>23208</v>
      </c>
      <c r="J67" s="491"/>
      <c r="K67" s="195">
        <f t="shared" si="0"/>
        <v>0</v>
      </c>
      <c r="L67" s="195">
        <f t="shared" si="1"/>
        <v>0</v>
      </c>
      <c r="M67" s="195">
        <f t="shared" si="2"/>
        <v>0</v>
      </c>
      <c r="N67" s="195">
        <f t="shared" si="3"/>
        <v>0</v>
      </c>
      <c r="P67" s="195">
        <v>0</v>
      </c>
      <c r="Q67" s="195">
        <v>0</v>
      </c>
    </row>
    <row r="68" spans="1:17" hidden="1" x14ac:dyDescent="0.25">
      <c r="A68" s="485" t="s">
        <v>421</v>
      </c>
      <c r="B68" s="490" t="str">
        <f>VLOOKUP(A68,[3]Sheet1!$B$1:$D$1757,3,FALSE)</f>
        <v>PRIN, ASST ON SPEC ASSIGN</v>
      </c>
      <c r="C68" s="490" t="str">
        <f>VLOOKUP(A68,[3]Sheet1!$B$1:$R$1757,17,FALSE)</f>
        <v>ADMN</v>
      </c>
      <c r="D68" s="493">
        <v>102580</v>
      </c>
      <c r="E68" s="481">
        <v>0</v>
      </c>
      <c r="F68" s="482">
        <f>IF(D68&lt;60,0,ROUND(($D68*F$2)+VLOOKUP($C68,[2]CONFIG!$A$33:$C$43,3,FALSE),0))</f>
        <v>23157</v>
      </c>
      <c r="G68" s="482">
        <f>IF(D68&lt;60,0,ROUND(($D68*G$2)+VLOOKUP($C68,[2]CONFIG!$A$33:$C$43,3,FALSE),0))</f>
        <v>23157</v>
      </c>
      <c r="H68" s="482">
        <f>IF(D68&lt;60,0,ROUND(($D68*H$2)+VLOOKUP($C68,[2]CONFIG!$A$33:$C$43,3,FALSE),0))</f>
        <v>23157</v>
      </c>
      <c r="I68" s="482">
        <f>IF(D68&lt;60,0,ROUND(($D68*I$2)+VLOOKUP($C68,[2]CONFIG!$A$33:$C$43,3,FALSE),0))</f>
        <v>23157</v>
      </c>
      <c r="J68" s="491"/>
      <c r="K68" s="195">
        <f t="shared" si="0"/>
        <v>0</v>
      </c>
      <c r="L68" s="195">
        <f t="shared" si="1"/>
        <v>0</v>
      </c>
      <c r="M68" s="195">
        <f t="shared" si="2"/>
        <v>0</v>
      </c>
      <c r="N68" s="195">
        <f t="shared" si="3"/>
        <v>0</v>
      </c>
      <c r="P68" s="195">
        <v>0</v>
      </c>
      <c r="Q68" s="195">
        <v>0</v>
      </c>
    </row>
    <row r="69" spans="1:17" hidden="1" x14ac:dyDescent="0.25">
      <c r="A69" s="485" t="s">
        <v>422</v>
      </c>
      <c r="B69" s="490" t="str">
        <f>VLOOKUP(A69,[3]Sheet1!$B$1:$D$1757,3,FALSE)</f>
        <v>SR SHAREPOINT ADMIN</v>
      </c>
      <c r="C69" s="490" t="str">
        <f>VLOOKUP(A69,[3]Sheet1!$B$1:$R$1757,17,FALSE)</f>
        <v>NONE</v>
      </c>
      <c r="D69" s="493">
        <v>101269</v>
      </c>
      <c r="E69" s="481">
        <v>0</v>
      </c>
      <c r="F69" s="482">
        <f>IF(D69&lt;60,0,ROUND(($D69*F$2)+VLOOKUP($C69,[2]CONFIG!$A$33:$C$43,3,FALSE),0))</f>
        <v>22956</v>
      </c>
      <c r="G69" s="482">
        <f>IF(D69&lt;60,0,ROUND(($D69*G$2)+VLOOKUP($C69,[2]CONFIG!$A$33:$C$43,3,FALSE),0))</f>
        <v>22956</v>
      </c>
      <c r="H69" s="482">
        <f>IF(D69&lt;60,0,ROUND(($D69*H$2)+VLOOKUP($C69,[2]CONFIG!$A$33:$C$43,3,FALSE),0))</f>
        <v>22956</v>
      </c>
      <c r="I69" s="482">
        <f>IF(D69&lt;60,0,ROUND(($D69*I$2)+VLOOKUP($C69,[2]CONFIG!$A$33:$C$43,3,FALSE),0))</f>
        <v>22956</v>
      </c>
      <c r="J69" s="491"/>
      <c r="K69" s="195">
        <f t="shared" ref="K69:K132" si="4">(ROUND($E69*$K$2,2))</f>
        <v>0</v>
      </c>
      <c r="L69" s="195">
        <f t="shared" ref="L69:L132" si="5">(ROUND($E69*$L$2,2))</f>
        <v>0</v>
      </c>
      <c r="M69" s="195">
        <f t="shared" ref="M69:M132" si="6">(ROUND($E69*$M$2,2))</f>
        <v>0</v>
      </c>
      <c r="N69" s="195">
        <f t="shared" ref="N69:N132" si="7">(ROUND($E69*$N$2,2))</f>
        <v>0</v>
      </c>
      <c r="P69" s="195">
        <f>E69+K69</f>
        <v>0</v>
      </c>
      <c r="Q69" s="195">
        <f>E69+L69</f>
        <v>0</v>
      </c>
    </row>
    <row r="70" spans="1:17" hidden="1" x14ac:dyDescent="0.25">
      <c r="A70" s="485" t="s">
        <v>423</v>
      </c>
      <c r="B70" s="490" t="str">
        <f>VLOOKUP(A70,[3]Sheet1!$B$1:$D$1757,3,FALSE)</f>
        <v>DIR, BOND CONSTRUCTION</v>
      </c>
      <c r="C70" s="490" t="str">
        <f>VLOOKUP(A70,[3]Sheet1!$B$1:$R$1757,17,FALSE)</f>
        <v>ADMN</v>
      </c>
      <c r="D70" s="493">
        <v>101000</v>
      </c>
      <c r="E70" s="481">
        <v>0</v>
      </c>
      <c r="F70" s="482">
        <f>IF(D70&lt;60,0,ROUND(($D70*F$2)+VLOOKUP($C70,[2]CONFIG!$A$33:$C$43,3,FALSE),0))</f>
        <v>22859</v>
      </c>
      <c r="G70" s="482">
        <f>IF(D70&lt;60,0,ROUND(($D70*G$2)+VLOOKUP($C70,[2]CONFIG!$A$33:$C$43,3,FALSE),0))</f>
        <v>22859</v>
      </c>
      <c r="H70" s="482">
        <f>IF(D70&lt;60,0,ROUND(($D70*H$2)+VLOOKUP($C70,[2]CONFIG!$A$33:$C$43,3,FALSE),0))</f>
        <v>22859</v>
      </c>
      <c r="I70" s="482">
        <f>IF(D70&lt;60,0,ROUND(($D70*I$2)+VLOOKUP($C70,[2]CONFIG!$A$33:$C$43,3,FALSE),0))</f>
        <v>22859</v>
      </c>
      <c r="J70" s="491"/>
      <c r="K70" s="195">
        <f t="shared" si="4"/>
        <v>0</v>
      </c>
      <c r="L70" s="195">
        <f t="shared" si="5"/>
        <v>0</v>
      </c>
      <c r="M70" s="195">
        <f t="shared" si="6"/>
        <v>0</v>
      </c>
      <c r="N70" s="195">
        <f t="shared" si="7"/>
        <v>0</v>
      </c>
      <c r="P70" s="195">
        <v>0</v>
      </c>
      <c r="Q70" s="195">
        <v>0</v>
      </c>
    </row>
    <row r="71" spans="1:17" x14ac:dyDescent="0.25">
      <c r="A71" s="494" t="s">
        <v>424</v>
      </c>
      <c r="B71" s="490" t="str">
        <f>VLOOKUP(A71,[3]Sheet1!$B$1:$D$1757,3,FALSE)</f>
        <v>PRINCIPAL, SPECIAL ASSGN</v>
      </c>
      <c r="C71" s="490" t="str">
        <f>VLOOKUP(A71,[3]Sheet1!$B$1:$R$1757,17,FALSE)</f>
        <v>ADMN</v>
      </c>
      <c r="D71" s="493">
        <v>100521</v>
      </c>
      <c r="E71" s="481">
        <v>0</v>
      </c>
      <c r="F71" s="482">
        <f>IF(D71&lt;60,0,ROUND(($D71*F$2)+VLOOKUP($C71,[2]CONFIG!$A$33:$C$43,3,FALSE),0))</f>
        <v>22768</v>
      </c>
      <c r="G71" s="482">
        <f>IF(D71&lt;60,0,ROUND(($D71*G$2)+VLOOKUP($C71,[2]CONFIG!$A$33:$C$43,3,FALSE),0))</f>
        <v>22768</v>
      </c>
      <c r="H71" s="482">
        <f>IF(D71&lt;60,0,ROUND(($D71*H$2)+VLOOKUP($C71,[2]CONFIG!$A$33:$C$43,3,FALSE),0))</f>
        <v>22768</v>
      </c>
      <c r="I71" s="482">
        <f>IF(D71&lt;60,0,ROUND(($D71*I$2)+VLOOKUP($C71,[2]CONFIG!$A$33:$C$43,3,FALSE),0))</f>
        <v>22768</v>
      </c>
      <c r="J71" s="491"/>
      <c r="K71" s="195">
        <f t="shared" si="4"/>
        <v>0</v>
      </c>
      <c r="L71" s="195">
        <f t="shared" si="5"/>
        <v>0</v>
      </c>
      <c r="M71" s="195">
        <f t="shared" si="6"/>
        <v>0</v>
      </c>
      <c r="N71" s="195">
        <f t="shared" si="7"/>
        <v>0</v>
      </c>
      <c r="P71" s="195">
        <v>0</v>
      </c>
      <c r="Q71" s="195">
        <v>0</v>
      </c>
    </row>
    <row r="72" spans="1:17" hidden="1" x14ac:dyDescent="0.25">
      <c r="A72" s="485" t="s">
        <v>425</v>
      </c>
      <c r="B72" s="490" t="str">
        <f>VLOOKUP(A72,[3]Sheet1!$B$1:$D$1757,3,FALSE)</f>
        <v>MANAGER, BUS ENTERPRS APPS</v>
      </c>
      <c r="C72" s="490" t="str">
        <f>VLOOKUP(A72,[3]Sheet1!$B$1:$R$1757,17,FALSE)</f>
        <v>ADMN</v>
      </c>
      <c r="D72" s="493">
        <v>100266</v>
      </c>
      <c r="E72" s="481">
        <v>0</v>
      </c>
      <c r="F72" s="482">
        <f>IF(D72&lt;60,0,ROUND(($D72*F$2)+VLOOKUP($C72,[2]CONFIG!$A$33:$C$43,3,FALSE),0))</f>
        <v>22720</v>
      </c>
      <c r="G72" s="482">
        <f>IF(D72&lt;60,0,ROUND(($D72*G$2)+VLOOKUP($C72,[2]CONFIG!$A$33:$C$43,3,FALSE),0))</f>
        <v>22720</v>
      </c>
      <c r="H72" s="482">
        <f>IF(D72&lt;60,0,ROUND(($D72*H$2)+VLOOKUP($C72,[2]CONFIG!$A$33:$C$43,3,FALSE),0))</f>
        <v>22720</v>
      </c>
      <c r="I72" s="482">
        <f>IF(D72&lt;60,0,ROUND(($D72*I$2)+VLOOKUP($C72,[2]CONFIG!$A$33:$C$43,3,FALSE),0))</f>
        <v>22720</v>
      </c>
      <c r="J72" s="491"/>
      <c r="K72" s="195">
        <f t="shared" si="4"/>
        <v>0</v>
      </c>
      <c r="L72" s="195">
        <f t="shared" si="5"/>
        <v>0</v>
      </c>
      <c r="M72" s="195">
        <f t="shared" si="6"/>
        <v>0</v>
      </c>
      <c r="N72" s="195">
        <f t="shared" si="7"/>
        <v>0</v>
      </c>
      <c r="P72" s="195">
        <f>E72+K72</f>
        <v>0</v>
      </c>
      <c r="Q72" s="195">
        <f>E72+L72</f>
        <v>0</v>
      </c>
    </row>
    <row r="73" spans="1:17" hidden="1" x14ac:dyDescent="0.25">
      <c r="A73" s="485" t="s">
        <v>426</v>
      </c>
      <c r="B73" s="490" t="str">
        <f>VLOOKUP(A73,[3]Sheet1!$B$1:$D$1757,3,FALSE)</f>
        <v>MANAGER, DATABASE SYS ADMN</v>
      </c>
      <c r="C73" s="490" t="str">
        <f>VLOOKUP(A73,[3]Sheet1!$B$1:$R$1757,17,FALSE)</f>
        <v>ADMN</v>
      </c>
      <c r="D73" s="493">
        <v>100266</v>
      </c>
      <c r="E73" s="481">
        <v>0</v>
      </c>
      <c r="F73" s="482">
        <f>IF(D73&lt;60,0,ROUND(($D73*F$2)+VLOOKUP($C73,[2]CONFIG!$A$33:$C$43,3,FALSE),0))</f>
        <v>22720</v>
      </c>
      <c r="G73" s="482">
        <f>IF(D73&lt;60,0,ROUND(($D73*G$2)+VLOOKUP($C73,[2]CONFIG!$A$33:$C$43,3,FALSE),0))</f>
        <v>22720</v>
      </c>
      <c r="H73" s="482">
        <f>IF(D73&lt;60,0,ROUND(($D73*H$2)+VLOOKUP($C73,[2]CONFIG!$A$33:$C$43,3,FALSE),0))</f>
        <v>22720</v>
      </c>
      <c r="I73" s="482">
        <f>IF(D73&lt;60,0,ROUND(($D73*I$2)+VLOOKUP($C73,[2]CONFIG!$A$33:$C$43,3,FALSE),0))</f>
        <v>22720</v>
      </c>
      <c r="J73" s="491"/>
      <c r="K73" s="195">
        <f t="shared" si="4"/>
        <v>0</v>
      </c>
      <c r="L73" s="195">
        <f t="shared" si="5"/>
        <v>0</v>
      </c>
      <c r="M73" s="195">
        <f t="shared" si="6"/>
        <v>0</v>
      </c>
      <c r="N73" s="195">
        <f t="shared" si="7"/>
        <v>0</v>
      </c>
      <c r="P73" s="195">
        <f>E73+K73</f>
        <v>0</v>
      </c>
      <c r="Q73" s="195">
        <f>E73+L73</f>
        <v>0</v>
      </c>
    </row>
    <row r="74" spans="1:17" hidden="1" x14ac:dyDescent="0.25">
      <c r="A74" s="485" t="s">
        <v>427</v>
      </c>
      <c r="B74" s="490" t="str">
        <f>VLOOKUP(A74,[3]Sheet1!$B$1:$D$1757,3,FALSE)</f>
        <v>DIR, PLANNING &amp; RESEARCH</v>
      </c>
      <c r="C74" s="490" t="str">
        <f>VLOOKUP(A74,[3]Sheet1!$B$1:$R$1757,17,FALSE)</f>
        <v>ADMN</v>
      </c>
      <c r="D74" s="493">
        <v>100152</v>
      </c>
      <c r="E74" s="481">
        <v>0</v>
      </c>
      <c r="F74" s="482">
        <f>IF(D74&lt;60,0,ROUND(($D74*F$2)+VLOOKUP($C74,[2]CONFIG!$A$33:$C$43,3,FALSE),0))</f>
        <v>22699</v>
      </c>
      <c r="G74" s="482">
        <f>IF(D74&lt;60,0,ROUND(($D74*G$2)+VLOOKUP($C74,[2]CONFIG!$A$33:$C$43,3,FALSE),0))</f>
        <v>22699</v>
      </c>
      <c r="H74" s="482">
        <f>IF(D74&lt;60,0,ROUND(($D74*H$2)+VLOOKUP($C74,[2]CONFIG!$A$33:$C$43,3,FALSE),0))</f>
        <v>22699</v>
      </c>
      <c r="I74" s="482">
        <f>IF(D74&lt;60,0,ROUND(($D74*I$2)+VLOOKUP($C74,[2]CONFIG!$A$33:$C$43,3,FALSE),0))</f>
        <v>22699</v>
      </c>
      <c r="J74" s="491"/>
      <c r="K74" s="195">
        <f t="shared" si="4"/>
        <v>0</v>
      </c>
      <c r="L74" s="195">
        <f t="shared" si="5"/>
        <v>0</v>
      </c>
      <c r="M74" s="195">
        <f t="shared" si="6"/>
        <v>0</v>
      </c>
      <c r="N74" s="195">
        <f t="shared" si="7"/>
        <v>0</v>
      </c>
      <c r="P74" s="195">
        <v>0</v>
      </c>
      <c r="Q74" s="195">
        <v>0</v>
      </c>
    </row>
    <row r="75" spans="1:17" hidden="1" x14ac:dyDescent="0.25">
      <c r="A75" s="485" t="s">
        <v>428</v>
      </c>
      <c r="B75" s="490" t="str">
        <f>VLOOKUP(A75,[3]Sheet1!$B$1:$D$1757,3,FALSE)</f>
        <v>CHIEF OF SECURITY</v>
      </c>
      <c r="C75" s="490" t="str">
        <f>VLOOKUP(A75,[3]Sheet1!$B$1:$R$1757,17,FALSE)</f>
        <v>ADMN</v>
      </c>
      <c r="D75" s="493">
        <v>100144</v>
      </c>
      <c r="E75" s="481">
        <v>0</v>
      </c>
      <c r="F75" s="482">
        <f>IF(D75&lt;60,0,ROUND(($D75*F$2)+VLOOKUP($C75,[2]CONFIG!$A$33:$C$43,3,FALSE),0))</f>
        <v>22697</v>
      </c>
      <c r="G75" s="482">
        <f>IF(D75&lt;60,0,ROUND(($D75*G$2)+VLOOKUP($C75,[2]CONFIG!$A$33:$C$43,3,FALSE),0))</f>
        <v>22697</v>
      </c>
      <c r="H75" s="482">
        <f>IF(D75&lt;60,0,ROUND(($D75*H$2)+VLOOKUP($C75,[2]CONFIG!$A$33:$C$43,3,FALSE),0))</f>
        <v>22697</v>
      </c>
      <c r="I75" s="482">
        <f>IF(D75&lt;60,0,ROUND(($D75*I$2)+VLOOKUP($C75,[2]CONFIG!$A$33:$C$43,3,FALSE),0))</f>
        <v>22697</v>
      </c>
      <c r="J75" s="491"/>
      <c r="K75" s="195">
        <f t="shared" si="4"/>
        <v>0</v>
      </c>
      <c r="L75" s="195">
        <f t="shared" si="5"/>
        <v>0</v>
      </c>
      <c r="M75" s="195">
        <f t="shared" si="6"/>
        <v>0</v>
      </c>
      <c r="N75" s="195">
        <f t="shared" si="7"/>
        <v>0</v>
      </c>
      <c r="P75" s="195">
        <v>0</v>
      </c>
      <c r="Q75" s="195">
        <v>0</v>
      </c>
    </row>
    <row r="76" spans="1:17" hidden="1" x14ac:dyDescent="0.25">
      <c r="A76" s="485" t="s">
        <v>429</v>
      </c>
      <c r="B76" s="490" t="str">
        <f>VLOOKUP(A76,[3]Sheet1!$B$1:$D$1757,3,FALSE)</f>
        <v>MANAGER, WEB SERVICES</v>
      </c>
      <c r="C76" s="490" t="str">
        <f>VLOOKUP(A76,[3]Sheet1!$B$1:$R$1757,17,FALSE)</f>
        <v>ADMN</v>
      </c>
      <c r="D76" s="493">
        <v>98775</v>
      </c>
      <c r="E76" s="481">
        <v>0</v>
      </c>
      <c r="F76" s="482">
        <f>IF(D76&lt;60,0,ROUND(($D76*F$2)+VLOOKUP($C76,[2]CONFIG!$A$33:$C$43,3,FALSE),0))</f>
        <v>22439</v>
      </c>
      <c r="G76" s="482">
        <f>IF(D76&lt;60,0,ROUND(($D76*G$2)+VLOOKUP($C76,[2]CONFIG!$A$33:$C$43,3,FALSE),0))</f>
        <v>22439</v>
      </c>
      <c r="H76" s="482">
        <f>IF(D76&lt;60,0,ROUND(($D76*H$2)+VLOOKUP($C76,[2]CONFIG!$A$33:$C$43,3,FALSE),0))</f>
        <v>22439</v>
      </c>
      <c r="I76" s="482">
        <f>IF(D76&lt;60,0,ROUND(($D76*I$2)+VLOOKUP($C76,[2]CONFIG!$A$33:$C$43,3,FALSE),0))</f>
        <v>22439</v>
      </c>
      <c r="J76" s="491"/>
      <c r="K76" s="195">
        <f t="shared" si="4"/>
        <v>0</v>
      </c>
      <c r="L76" s="195">
        <f t="shared" si="5"/>
        <v>0</v>
      </c>
      <c r="M76" s="195">
        <f t="shared" si="6"/>
        <v>0</v>
      </c>
      <c r="N76" s="195">
        <f t="shared" si="7"/>
        <v>0</v>
      </c>
      <c r="P76" s="195">
        <f>E76+K76</f>
        <v>0</v>
      </c>
      <c r="Q76" s="195">
        <f>E76+L76</f>
        <v>0</v>
      </c>
    </row>
    <row r="77" spans="1:17" hidden="1" x14ac:dyDescent="0.25">
      <c r="A77" s="485" t="s">
        <v>430</v>
      </c>
      <c r="B77" s="490" t="str">
        <f>VLOOKUP(A77,[3]Sheet1!$B$1:$D$1757,3,FALSE)</f>
        <v>PROJECT LEADER, SENIOR</v>
      </c>
      <c r="C77" s="490" t="str">
        <f>VLOOKUP(A77,[3]Sheet1!$B$1:$R$1757,17,FALSE)</f>
        <v>NONE</v>
      </c>
      <c r="D77" s="493">
        <v>98600</v>
      </c>
      <c r="E77" s="481">
        <v>0</v>
      </c>
      <c r="F77" s="482">
        <f>IF(D77&lt;60,0,ROUND(($D77*F$2)+VLOOKUP($C77,[2]CONFIG!$A$33:$C$43,3,FALSE),0))</f>
        <v>22452</v>
      </c>
      <c r="G77" s="482">
        <f>IF(D77&lt;60,0,ROUND(($D77*G$2)+VLOOKUP($C77,[2]CONFIG!$A$33:$C$43,3,FALSE),0))</f>
        <v>22452</v>
      </c>
      <c r="H77" s="482">
        <f>IF(D77&lt;60,0,ROUND(($D77*H$2)+VLOOKUP($C77,[2]CONFIG!$A$33:$C$43,3,FALSE),0))</f>
        <v>22452</v>
      </c>
      <c r="I77" s="482">
        <f>IF(D77&lt;60,0,ROUND(($D77*I$2)+VLOOKUP($C77,[2]CONFIG!$A$33:$C$43,3,FALSE),0))</f>
        <v>22452</v>
      </c>
      <c r="J77" s="491"/>
      <c r="K77" s="195">
        <f t="shared" si="4"/>
        <v>0</v>
      </c>
      <c r="L77" s="195">
        <f t="shared" si="5"/>
        <v>0</v>
      </c>
      <c r="M77" s="195">
        <f t="shared" si="6"/>
        <v>0</v>
      </c>
      <c r="N77" s="195">
        <f t="shared" si="7"/>
        <v>0</v>
      </c>
      <c r="P77" s="195">
        <f>E77+K77</f>
        <v>0</v>
      </c>
      <c r="Q77" s="195">
        <f>E77+L77</f>
        <v>0</v>
      </c>
    </row>
    <row r="78" spans="1:17" x14ac:dyDescent="0.25">
      <c r="A78" s="485" t="s">
        <v>319</v>
      </c>
      <c r="B78" s="490" t="str">
        <f>VLOOKUP(A78,[3]Sheet1!$B$1:$D$1757,3,FALSE)</f>
        <v>PRINCIPAL, MIDDLE SCHOOL</v>
      </c>
      <c r="C78" s="490" t="str">
        <f>VLOOKUP(A78,[3]Sheet1!$B$1:$R$1757,17,FALSE)</f>
        <v>ADMN</v>
      </c>
      <c r="D78" s="493">
        <v>98572</v>
      </c>
      <c r="E78" s="481">
        <v>0</v>
      </c>
      <c r="F78" s="482">
        <f>IF(D78&lt;60,0,ROUND(($D78*F$2)+VLOOKUP($C78,[2]CONFIG!$A$33:$C$43,3,FALSE),0))</f>
        <v>22400</v>
      </c>
      <c r="G78" s="482">
        <f>IF(D78&lt;60,0,ROUND(($D78*G$2)+VLOOKUP($C78,[2]CONFIG!$A$33:$C$43,3,FALSE),0))</f>
        <v>22400</v>
      </c>
      <c r="H78" s="482">
        <f>IF(D78&lt;60,0,ROUND(($D78*H$2)+VLOOKUP($C78,[2]CONFIG!$A$33:$C$43,3,FALSE),0))</f>
        <v>22400</v>
      </c>
      <c r="I78" s="482">
        <f>IF(D78&lt;60,0,ROUND(($D78*I$2)+VLOOKUP($C78,[2]CONFIG!$A$33:$C$43,3,FALSE),0))</f>
        <v>22400</v>
      </c>
      <c r="J78" s="491"/>
      <c r="K78" s="195">
        <f t="shared" si="4"/>
        <v>0</v>
      </c>
      <c r="L78" s="195">
        <f t="shared" si="5"/>
        <v>0</v>
      </c>
      <c r="M78" s="195">
        <f t="shared" si="6"/>
        <v>0</v>
      </c>
      <c r="N78" s="195">
        <f t="shared" si="7"/>
        <v>0</v>
      </c>
      <c r="P78" s="195">
        <v>0</v>
      </c>
      <c r="Q78" s="195">
        <v>0</v>
      </c>
    </row>
    <row r="79" spans="1:17" hidden="1" x14ac:dyDescent="0.25">
      <c r="A79" s="485" t="s">
        <v>431</v>
      </c>
      <c r="B79" s="490" t="str">
        <f>VLOOKUP(A79,[3]Sheet1!$B$1:$D$1757,3,FALSE)</f>
        <v>ADMINISTRATOR, SR SYSTEMS</v>
      </c>
      <c r="C79" s="490" t="str">
        <f>VLOOKUP(A79,[3]Sheet1!$B$1:$R$1757,17,FALSE)</f>
        <v>NONE</v>
      </c>
      <c r="D79" s="493">
        <v>98205</v>
      </c>
      <c r="E79" s="481">
        <v>0</v>
      </c>
      <c r="F79" s="482">
        <f>IF(D79&lt;60,0,ROUND(($D79*F$2)+VLOOKUP($C79,[2]CONFIG!$A$33:$C$43,3,FALSE),0))</f>
        <v>22377</v>
      </c>
      <c r="G79" s="482">
        <f>IF(D79&lt;60,0,ROUND(($D79*G$2)+VLOOKUP($C79,[2]CONFIG!$A$33:$C$43,3,FALSE),0))</f>
        <v>22377</v>
      </c>
      <c r="H79" s="482">
        <f>IF(D79&lt;60,0,ROUND(($D79*H$2)+VLOOKUP($C79,[2]CONFIG!$A$33:$C$43,3,FALSE),0))</f>
        <v>22377</v>
      </c>
      <c r="I79" s="482">
        <f>IF(D79&lt;60,0,ROUND(($D79*I$2)+VLOOKUP($C79,[2]CONFIG!$A$33:$C$43,3,FALSE),0))</f>
        <v>22377</v>
      </c>
      <c r="J79" s="491"/>
      <c r="K79" s="195">
        <f t="shared" si="4"/>
        <v>0</v>
      </c>
      <c r="L79" s="195">
        <f t="shared" si="5"/>
        <v>0</v>
      </c>
      <c r="M79" s="195">
        <f t="shared" si="6"/>
        <v>0</v>
      </c>
      <c r="N79" s="195">
        <f t="shared" si="7"/>
        <v>0</v>
      </c>
      <c r="P79" s="195">
        <f>E79+K79</f>
        <v>0</v>
      </c>
      <c r="Q79" s="195">
        <f>E79+L79</f>
        <v>0</v>
      </c>
    </row>
    <row r="80" spans="1:17" hidden="1" x14ac:dyDescent="0.25">
      <c r="A80" s="485" t="s">
        <v>432</v>
      </c>
      <c r="B80" s="490" t="str">
        <f>VLOOKUP(A80,[3]Sheet1!$B$1:$D$1757,3,FALSE)</f>
        <v>DEPUTY GENERAL COUNSEL</v>
      </c>
      <c r="C80" s="490" t="str">
        <f>VLOOKUP(A80,[3]Sheet1!$B$1:$R$1757,17,FALSE)</f>
        <v>NONE</v>
      </c>
      <c r="D80" s="493">
        <v>97633</v>
      </c>
      <c r="E80" s="481">
        <v>0</v>
      </c>
      <c r="F80" s="482">
        <f>IF(D80&lt;60,0,ROUND(($D80*F$2)+VLOOKUP($C80,[2]CONFIG!$A$33:$C$43,3,FALSE),0))</f>
        <v>22269</v>
      </c>
      <c r="G80" s="482">
        <f>IF(D80&lt;60,0,ROUND(($D80*G$2)+VLOOKUP($C80,[2]CONFIG!$A$33:$C$43,3,FALSE),0))</f>
        <v>22269</v>
      </c>
      <c r="H80" s="482">
        <f>IF(D80&lt;60,0,ROUND(($D80*H$2)+VLOOKUP($C80,[2]CONFIG!$A$33:$C$43,3,FALSE),0))</f>
        <v>22269</v>
      </c>
      <c r="I80" s="482">
        <f>IF(D80&lt;60,0,ROUND(($D80*I$2)+VLOOKUP($C80,[2]CONFIG!$A$33:$C$43,3,FALSE),0))</f>
        <v>22269</v>
      </c>
      <c r="J80" s="491"/>
      <c r="K80" s="195">
        <f t="shared" si="4"/>
        <v>0</v>
      </c>
      <c r="L80" s="195">
        <f t="shared" si="5"/>
        <v>0</v>
      </c>
      <c r="M80" s="195">
        <f t="shared" si="6"/>
        <v>0</v>
      </c>
      <c r="N80" s="195">
        <f t="shared" si="7"/>
        <v>0</v>
      </c>
      <c r="P80" s="195">
        <v>0</v>
      </c>
      <c r="Q80" s="195">
        <v>0</v>
      </c>
    </row>
    <row r="81" spans="1:17" hidden="1" x14ac:dyDescent="0.25">
      <c r="A81" s="485" t="s">
        <v>433</v>
      </c>
      <c r="B81" s="490" t="str">
        <f>VLOOKUP(A81,[3]Sheet1!$B$1:$D$1757,3,FALSE)</f>
        <v>DIR, HRIS</v>
      </c>
      <c r="C81" s="490" t="str">
        <f>VLOOKUP(A81,[3]Sheet1!$B$1:$R$1757,17,FALSE)</f>
        <v>ADMN</v>
      </c>
      <c r="D81" s="493">
        <v>97046</v>
      </c>
      <c r="E81" s="481">
        <v>0</v>
      </c>
      <c r="F81" s="482">
        <f>IF(D81&lt;60,0,ROUND(($D81*F$2)+VLOOKUP($C81,[2]CONFIG!$A$33:$C$43,3,FALSE),0))</f>
        <v>22112</v>
      </c>
      <c r="G81" s="482">
        <f>IF(D81&lt;60,0,ROUND(($D81*G$2)+VLOOKUP($C81,[2]CONFIG!$A$33:$C$43,3,FALSE),0))</f>
        <v>22112</v>
      </c>
      <c r="H81" s="482">
        <f>IF(D81&lt;60,0,ROUND(($D81*H$2)+VLOOKUP($C81,[2]CONFIG!$A$33:$C$43,3,FALSE),0))</f>
        <v>22112</v>
      </c>
      <c r="I81" s="482">
        <f>IF(D81&lt;60,0,ROUND(($D81*I$2)+VLOOKUP($C81,[2]CONFIG!$A$33:$C$43,3,FALSE),0))</f>
        <v>22112</v>
      </c>
      <c r="J81" s="491"/>
      <c r="K81" s="195">
        <f t="shared" si="4"/>
        <v>0</v>
      </c>
      <c r="L81" s="195">
        <f t="shared" si="5"/>
        <v>0</v>
      </c>
      <c r="M81" s="195">
        <f t="shared" si="6"/>
        <v>0</v>
      </c>
      <c r="N81" s="195">
        <f t="shared" si="7"/>
        <v>0</v>
      </c>
      <c r="P81" s="195">
        <v>0</v>
      </c>
      <c r="Q81" s="195">
        <v>0</v>
      </c>
    </row>
    <row r="82" spans="1:17" hidden="1" x14ac:dyDescent="0.25">
      <c r="A82" s="485" t="s">
        <v>434</v>
      </c>
      <c r="B82" s="490" t="str">
        <f>VLOOKUP(A82,[3]Sheet1!$B$1:$D$1757,3,FALSE)</f>
        <v>MANAGER, ENTRPRS DATA WHSE</v>
      </c>
      <c r="C82" s="490" t="str">
        <f>VLOOKUP(A82,[3]Sheet1!$B$1:$R$1757,17,FALSE)</f>
        <v>ADMN</v>
      </c>
      <c r="D82" s="493">
        <v>96912</v>
      </c>
      <c r="E82" s="481">
        <v>0</v>
      </c>
      <c r="F82" s="482">
        <f>IF(D82&lt;60,0,ROUND(($D82*F$2)+VLOOKUP($C82,[2]CONFIG!$A$33:$C$43,3,FALSE),0))</f>
        <v>22087</v>
      </c>
      <c r="G82" s="482">
        <f>IF(D82&lt;60,0,ROUND(($D82*G$2)+VLOOKUP($C82,[2]CONFIG!$A$33:$C$43,3,FALSE),0))</f>
        <v>22087</v>
      </c>
      <c r="H82" s="482">
        <f>IF(D82&lt;60,0,ROUND(($D82*H$2)+VLOOKUP($C82,[2]CONFIG!$A$33:$C$43,3,FALSE),0))</f>
        <v>22087</v>
      </c>
      <c r="I82" s="482">
        <f>IF(D82&lt;60,0,ROUND(($D82*I$2)+VLOOKUP($C82,[2]CONFIG!$A$33:$C$43,3,FALSE),0))</f>
        <v>22087</v>
      </c>
      <c r="J82" s="491"/>
      <c r="K82" s="195">
        <f t="shared" si="4"/>
        <v>0</v>
      </c>
      <c r="L82" s="195">
        <f t="shared" si="5"/>
        <v>0</v>
      </c>
      <c r="M82" s="195">
        <f t="shared" si="6"/>
        <v>0</v>
      </c>
      <c r="N82" s="195">
        <f t="shared" si="7"/>
        <v>0</v>
      </c>
      <c r="P82" s="195">
        <f>E82+K82</f>
        <v>0</v>
      </c>
      <c r="Q82" s="195">
        <f>E82+L82</f>
        <v>0</v>
      </c>
    </row>
    <row r="83" spans="1:17" hidden="1" x14ac:dyDescent="0.25">
      <c r="A83" s="485" t="s">
        <v>435</v>
      </c>
      <c r="B83" s="490" t="str">
        <f>VLOOKUP(A83,[3]Sheet1!$B$1:$D$1757,3,FALSE)</f>
        <v>DIR, COMMUNITY SCHOOLS</v>
      </c>
      <c r="C83" s="490" t="str">
        <f>VLOOKUP(A83,[3]Sheet1!$B$1:$R$1757,17,FALSE)</f>
        <v>ADMN</v>
      </c>
      <c r="D83" s="493">
        <v>96753</v>
      </c>
      <c r="E83" s="481">
        <v>0</v>
      </c>
      <c r="F83" s="482">
        <f>IF(D83&lt;60,0,ROUND(($D83*F$2)+VLOOKUP($C83,[2]CONFIG!$A$33:$C$43,3,FALSE),0))</f>
        <v>22057</v>
      </c>
      <c r="G83" s="482">
        <f>IF(D83&lt;60,0,ROUND(($D83*G$2)+VLOOKUP($C83,[2]CONFIG!$A$33:$C$43,3,FALSE),0))</f>
        <v>22057</v>
      </c>
      <c r="H83" s="482">
        <f>IF(D83&lt;60,0,ROUND(($D83*H$2)+VLOOKUP($C83,[2]CONFIG!$A$33:$C$43,3,FALSE),0))</f>
        <v>22057</v>
      </c>
      <c r="I83" s="482">
        <f>IF(D83&lt;60,0,ROUND(($D83*I$2)+VLOOKUP($C83,[2]CONFIG!$A$33:$C$43,3,FALSE),0))</f>
        <v>22057</v>
      </c>
      <c r="J83" s="491"/>
      <c r="K83" s="195">
        <f t="shared" si="4"/>
        <v>0</v>
      </c>
      <c r="L83" s="195">
        <f t="shared" si="5"/>
        <v>0</v>
      </c>
      <c r="M83" s="195">
        <f t="shared" si="6"/>
        <v>0</v>
      </c>
      <c r="N83" s="195">
        <f t="shared" si="7"/>
        <v>0</v>
      </c>
      <c r="P83" s="195">
        <v>0</v>
      </c>
      <c r="Q83" s="195">
        <v>0</v>
      </c>
    </row>
    <row r="84" spans="1:17" hidden="1" x14ac:dyDescent="0.25">
      <c r="A84" s="485" t="s">
        <v>436</v>
      </c>
      <c r="B84" s="490" t="str">
        <f>VLOOKUP(A84,[3]Sheet1!$B$1:$D$1757,3,FALSE)</f>
        <v>DIR, DISTANCE LEARNING</v>
      </c>
      <c r="C84" s="490" t="str">
        <f>VLOOKUP(A84,[3]Sheet1!$B$1:$R$1757,17,FALSE)</f>
        <v>ADMN</v>
      </c>
      <c r="D84" s="493">
        <v>96454</v>
      </c>
      <c r="E84" s="481">
        <v>0</v>
      </c>
      <c r="F84" s="482">
        <f>IF(D84&lt;60,0,ROUND(($D84*F$2)+VLOOKUP($C84,[2]CONFIG!$A$33:$C$43,3,FALSE),0))</f>
        <v>22001</v>
      </c>
      <c r="G84" s="482">
        <f>IF(D84&lt;60,0,ROUND(($D84*G$2)+VLOOKUP($C84,[2]CONFIG!$A$33:$C$43,3,FALSE),0))</f>
        <v>22001</v>
      </c>
      <c r="H84" s="482">
        <f>IF(D84&lt;60,0,ROUND(($D84*H$2)+VLOOKUP($C84,[2]CONFIG!$A$33:$C$43,3,FALSE),0))</f>
        <v>22001</v>
      </c>
      <c r="I84" s="482">
        <f>IF(D84&lt;60,0,ROUND(($D84*I$2)+VLOOKUP($C84,[2]CONFIG!$A$33:$C$43,3,FALSE),0))</f>
        <v>22001</v>
      </c>
      <c r="J84" s="491"/>
      <c r="K84" s="195">
        <f t="shared" si="4"/>
        <v>0</v>
      </c>
      <c r="L84" s="195">
        <f t="shared" si="5"/>
        <v>0</v>
      </c>
      <c r="M84" s="195">
        <f t="shared" si="6"/>
        <v>0</v>
      </c>
      <c r="N84" s="195">
        <f t="shared" si="7"/>
        <v>0</v>
      </c>
      <c r="P84" s="195">
        <v>0</v>
      </c>
      <c r="Q84" s="195">
        <v>0</v>
      </c>
    </row>
    <row r="85" spans="1:17" hidden="1" x14ac:dyDescent="0.25">
      <c r="A85" s="485" t="s">
        <v>437</v>
      </c>
      <c r="B85" s="490" t="str">
        <f>VLOOKUP(A85,[3]Sheet1!$B$1:$D$1757,3,FALSE)</f>
        <v>EXEC DIR, BUDGET/FINANCE</v>
      </c>
      <c r="C85" s="490" t="str">
        <f>VLOOKUP(A85,[3]Sheet1!$B$1:$R$1757,17,FALSE)</f>
        <v>ADMN</v>
      </c>
      <c r="D85" s="493">
        <v>95750</v>
      </c>
      <c r="E85" s="481">
        <v>0</v>
      </c>
      <c r="F85" s="482">
        <f>IF(D85&lt;60,0,ROUND(($D85*F$2)+VLOOKUP($C85,[2]CONFIG!$A$33:$C$43,3,FALSE),0))</f>
        <v>21868</v>
      </c>
      <c r="G85" s="482">
        <f>IF(D85&lt;60,0,ROUND(($D85*G$2)+VLOOKUP($C85,[2]CONFIG!$A$33:$C$43,3,FALSE),0))</f>
        <v>21868</v>
      </c>
      <c r="H85" s="482">
        <f>IF(D85&lt;60,0,ROUND(($D85*H$2)+VLOOKUP($C85,[2]CONFIG!$A$33:$C$43,3,FALSE),0))</f>
        <v>21868</v>
      </c>
      <c r="I85" s="482">
        <f>IF(D85&lt;60,0,ROUND(($D85*I$2)+VLOOKUP($C85,[2]CONFIG!$A$33:$C$43,3,FALSE),0))</f>
        <v>21868</v>
      </c>
      <c r="J85" s="491"/>
      <c r="K85" s="195">
        <f t="shared" si="4"/>
        <v>0</v>
      </c>
      <c r="L85" s="195">
        <f t="shared" si="5"/>
        <v>0</v>
      </c>
      <c r="M85" s="195">
        <f t="shared" si="6"/>
        <v>0</v>
      </c>
      <c r="N85" s="195">
        <f t="shared" si="7"/>
        <v>0</v>
      </c>
      <c r="P85" s="195">
        <v>0</v>
      </c>
      <c r="Q85" s="195">
        <v>0</v>
      </c>
    </row>
    <row r="86" spans="1:17" x14ac:dyDescent="0.25">
      <c r="A86" s="485" t="s">
        <v>317</v>
      </c>
      <c r="B86" s="490" t="str">
        <f>VLOOKUP(A86,[3]Sheet1!$B$1:$D$1757,3,FALSE)</f>
        <v>PRINCIPAL, ECE-8</v>
      </c>
      <c r="C86" s="490" t="str">
        <f>VLOOKUP(A86,[3]Sheet1!$B$1:$R$1757,17,FALSE)</f>
        <v>ADMN</v>
      </c>
      <c r="D86" s="493">
        <v>95737</v>
      </c>
      <c r="E86" s="481">
        <v>0</v>
      </c>
      <c r="F86" s="482">
        <f>IF(D86&lt;60,0,ROUND(($D86*F$2)+VLOOKUP($C86,[2]CONFIG!$A$33:$C$43,3,FALSE),0))</f>
        <v>21865</v>
      </c>
      <c r="G86" s="482">
        <f>IF(D86&lt;60,0,ROUND(($D86*G$2)+VLOOKUP($C86,[2]CONFIG!$A$33:$C$43,3,FALSE),0))</f>
        <v>21865</v>
      </c>
      <c r="H86" s="482">
        <f>IF(D86&lt;60,0,ROUND(($D86*H$2)+VLOOKUP($C86,[2]CONFIG!$A$33:$C$43,3,FALSE),0))</f>
        <v>21865</v>
      </c>
      <c r="I86" s="482">
        <f>IF(D86&lt;60,0,ROUND(($D86*I$2)+VLOOKUP($C86,[2]CONFIG!$A$33:$C$43,3,FALSE),0))</f>
        <v>21865</v>
      </c>
      <c r="J86" s="491"/>
      <c r="K86" s="195">
        <f t="shared" si="4"/>
        <v>0</v>
      </c>
      <c r="L86" s="195">
        <f t="shared" si="5"/>
        <v>0</v>
      </c>
      <c r="M86" s="195">
        <f t="shared" si="6"/>
        <v>0</v>
      </c>
      <c r="N86" s="195">
        <f t="shared" si="7"/>
        <v>0</v>
      </c>
      <c r="P86" s="195">
        <v>0</v>
      </c>
      <c r="Q86" s="195">
        <v>0</v>
      </c>
    </row>
    <row r="87" spans="1:17" x14ac:dyDescent="0.25">
      <c r="A87" s="494" t="s">
        <v>438</v>
      </c>
      <c r="B87" s="490" t="str">
        <f>VLOOKUP(A87,[3]Sheet1!$B$1:$D$1757,3,FALSE)</f>
        <v>PRINCIPAL, ALTERNATIVE</v>
      </c>
      <c r="C87" s="490" t="str">
        <f>VLOOKUP(A87,[3]Sheet1!$B$1:$R$1757,17,FALSE)</f>
        <v>ADMN</v>
      </c>
      <c r="D87" s="493">
        <v>95071</v>
      </c>
      <c r="E87" s="481">
        <v>0</v>
      </c>
      <c r="F87" s="482">
        <f>IF(D87&lt;60,0,ROUND(($D87*F$2)+VLOOKUP($C87,[2]CONFIG!$A$33:$C$43,3,FALSE),0))</f>
        <v>21739</v>
      </c>
      <c r="G87" s="482">
        <f>IF(D87&lt;60,0,ROUND(($D87*G$2)+VLOOKUP($C87,[2]CONFIG!$A$33:$C$43,3,FALSE),0))</f>
        <v>21739</v>
      </c>
      <c r="H87" s="482">
        <f>IF(D87&lt;60,0,ROUND(($D87*H$2)+VLOOKUP($C87,[2]CONFIG!$A$33:$C$43,3,FALSE),0))</f>
        <v>21739</v>
      </c>
      <c r="I87" s="482">
        <f>IF(D87&lt;60,0,ROUND(($D87*I$2)+VLOOKUP($C87,[2]CONFIG!$A$33:$C$43,3,FALSE),0))</f>
        <v>21739</v>
      </c>
      <c r="J87" s="491"/>
      <c r="K87" s="195">
        <f t="shared" si="4"/>
        <v>0</v>
      </c>
      <c r="L87" s="195">
        <f t="shared" si="5"/>
        <v>0</v>
      </c>
      <c r="M87" s="195">
        <f t="shared" si="6"/>
        <v>0</v>
      </c>
      <c r="N87" s="195">
        <f t="shared" si="7"/>
        <v>0</v>
      </c>
      <c r="P87" s="195">
        <v>0</v>
      </c>
      <c r="Q87" s="195">
        <v>0</v>
      </c>
    </row>
    <row r="88" spans="1:17" hidden="1" x14ac:dyDescent="0.25">
      <c r="A88" s="485" t="s">
        <v>439</v>
      </c>
      <c r="B88" s="490" t="str">
        <f>VLOOKUP(A88,[3]Sheet1!$B$1:$D$1757,3,FALSE)</f>
        <v>DIR, HUMAN RESOURCES</v>
      </c>
      <c r="C88" s="490" t="str">
        <f>VLOOKUP(A88,[3]Sheet1!$B$1:$R$1757,17,FALSE)</f>
        <v>ADMN</v>
      </c>
      <c r="D88" s="493">
        <v>94648</v>
      </c>
      <c r="E88" s="481">
        <v>0</v>
      </c>
      <c r="F88" s="482">
        <f>IF(D88&lt;60,0,ROUND(($D88*F$2)+VLOOKUP($C88,[2]CONFIG!$A$33:$C$43,3,FALSE),0))</f>
        <v>21660</v>
      </c>
      <c r="G88" s="482">
        <f>IF(D88&lt;60,0,ROUND(($D88*G$2)+VLOOKUP($C88,[2]CONFIG!$A$33:$C$43,3,FALSE),0))</f>
        <v>21660</v>
      </c>
      <c r="H88" s="482">
        <f>IF(D88&lt;60,0,ROUND(($D88*H$2)+VLOOKUP($C88,[2]CONFIG!$A$33:$C$43,3,FALSE),0))</f>
        <v>21660</v>
      </c>
      <c r="I88" s="482">
        <f>IF(D88&lt;60,0,ROUND(($D88*I$2)+VLOOKUP($C88,[2]CONFIG!$A$33:$C$43,3,FALSE),0))</f>
        <v>21660</v>
      </c>
      <c r="J88" s="491"/>
      <c r="K88" s="195">
        <f t="shared" si="4"/>
        <v>0</v>
      </c>
      <c r="L88" s="195">
        <f t="shared" si="5"/>
        <v>0</v>
      </c>
      <c r="M88" s="195">
        <f t="shared" si="6"/>
        <v>0</v>
      </c>
      <c r="N88" s="195">
        <f t="shared" si="7"/>
        <v>0</v>
      </c>
      <c r="P88" s="195">
        <v>0</v>
      </c>
      <c r="Q88" s="195">
        <v>0</v>
      </c>
    </row>
    <row r="89" spans="1:17" hidden="1" x14ac:dyDescent="0.25">
      <c r="A89" s="485" t="s">
        <v>440</v>
      </c>
      <c r="B89" s="490" t="str">
        <f>VLOOKUP(A89,[3]Sheet1!$B$1:$D$1757,3,FALSE)</f>
        <v>DIRECTOR, PLANNING</v>
      </c>
      <c r="C89" s="490" t="str">
        <f>VLOOKUP(A89,[3]Sheet1!$B$1:$R$1757,17,FALSE)</f>
        <v>ADMN</v>
      </c>
      <c r="D89" s="493">
        <v>94290</v>
      </c>
      <c r="E89" s="481">
        <v>0</v>
      </c>
      <c r="F89" s="482">
        <f>IF(D89&lt;60,0,ROUND(($D89*F$2)+VLOOKUP($C89,[2]CONFIG!$A$33:$C$43,3,FALSE),0))</f>
        <v>21592</v>
      </c>
      <c r="G89" s="482">
        <f>IF(D89&lt;60,0,ROUND(($D89*G$2)+VLOOKUP($C89,[2]CONFIG!$A$33:$C$43,3,FALSE),0))</f>
        <v>21592</v>
      </c>
      <c r="H89" s="482">
        <f>IF(D89&lt;60,0,ROUND(($D89*H$2)+VLOOKUP($C89,[2]CONFIG!$A$33:$C$43,3,FALSE),0))</f>
        <v>21592</v>
      </c>
      <c r="I89" s="482">
        <f>IF(D89&lt;60,0,ROUND(($D89*I$2)+VLOOKUP($C89,[2]CONFIG!$A$33:$C$43,3,FALSE),0))</f>
        <v>21592</v>
      </c>
      <c r="J89" s="491"/>
      <c r="K89" s="195">
        <f t="shared" si="4"/>
        <v>0</v>
      </c>
      <c r="L89" s="195">
        <f t="shared" si="5"/>
        <v>0</v>
      </c>
      <c r="M89" s="195">
        <f t="shared" si="6"/>
        <v>0</v>
      </c>
      <c r="N89" s="195">
        <f t="shared" si="7"/>
        <v>0</v>
      </c>
      <c r="P89" s="195">
        <v>0</v>
      </c>
      <c r="Q89" s="195">
        <v>0</v>
      </c>
    </row>
    <row r="90" spans="1:17" hidden="1" x14ac:dyDescent="0.25">
      <c r="A90" s="485" t="s">
        <v>441</v>
      </c>
      <c r="B90" s="490" t="str">
        <f>VLOOKUP(A90,[3]Sheet1!$B$1:$D$1757,3,FALSE)</f>
        <v>BUS INTELLIGENCE ANALYST</v>
      </c>
      <c r="C90" s="490" t="str">
        <f>VLOOKUP(A90,[3]Sheet1!$B$1:$R$1757,17,FALSE)</f>
        <v>NONE</v>
      </c>
      <c r="D90" s="493">
        <v>94240</v>
      </c>
      <c r="E90" s="481">
        <v>0</v>
      </c>
      <c r="F90" s="482">
        <f>IF(D90&lt;60,0,ROUND(($D90*F$2)+VLOOKUP($C90,[2]CONFIG!$A$33:$C$43,3,FALSE),0))</f>
        <v>21629</v>
      </c>
      <c r="G90" s="482">
        <f>IF(D90&lt;60,0,ROUND(($D90*G$2)+VLOOKUP($C90,[2]CONFIG!$A$33:$C$43,3,FALSE),0))</f>
        <v>21629</v>
      </c>
      <c r="H90" s="482">
        <f>IF(D90&lt;60,0,ROUND(($D90*H$2)+VLOOKUP($C90,[2]CONFIG!$A$33:$C$43,3,FALSE),0))</f>
        <v>21629</v>
      </c>
      <c r="I90" s="482">
        <f>IF(D90&lt;60,0,ROUND(($D90*I$2)+VLOOKUP($C90,[2]CONFIG!$A$33:$C$43,3,FALSE),0))</f>
        <v>21629</v>
      </c>
      <c r="J90" s="491"/>
      <c r="K90" s="195">
        <f t="shared" si="4"/>
        <v>0</v>
      </c>
      <c r="L90" s="195">
        <f t="shared" si="5"/>
        <v>0</v>
      </c>
      <c r="M90" s="195">
        <f t="shared" si="6"/>
        <v>0</v>
      </c>
      <c r="N90" s="195">
        <f t="shared" si="7"/>
        <v>0</v>
      </c>
      <c r="P90" s="195">
        <f>E90+K90</f>
        <v>0</v>
      </c>
      <c r="Q90" s="195">
        <f>E90+L90</f>
        <v>0</v>
      </c>
    </row>
    <row r="91" spans="1:17" hidden="1" x14ac:dyDescent="0.25">
      <c r="A91" s="485" t="s">
        <v>442</v>
      </c>
      <c r="B91" s="490" t="str">
        <f>VLOOKUP(A91,[3]Sheet1!$B$1:$D$1757,3,FALSE)</f>
        <v>PROJECT MANAGER, SR</v>
      </c>
      <c r="C91" s="490" t="str">
        <f>VLOOKUP(A91,[3]Sheet1!$B$1:$R$1757,17,FALSE)</f>
        <v>NONE</v>
      </c>
      <c r="D91" s="493">
        <v>93930</v>
      </c>
      <c r="E91" s="481">
        <v>0</v>
      </c>
      <c r="F91" s="482">
        <f>IF(D91&lt;60,0,ROUND(($D91*F$2)+VLOOKUP($C91,[2]CONFIG!$A$33:$C$43,3,FALSE),0))</f>
        <v>21570</v>
      </c>
      <c r="G91" s="482">
        <f>IF(D91&lt;60,0,ROUND(($D91*G$2)+VLOOKUP($C91,[2]CONFIG!$A$33:$C$43,3,FALSE),0))</f>
        <v>21570</v>
      </c>
      <c r="H91" s="482">
        <f>IF(D91&lt;60,0,ROUND(($D91*H$2)+VLOOKUP($C91,[2]CONFIG!$A$33:$C$43,3,FALSE),0))</f>
        <v>21570</v>
      </c>
      <c r="I91" s="482">
        <f>IF(D91&lt;60,0,ROUND(($D91*I$2)+VLOOKUP($C91,[2]CONFIG!$A$33:$C$43,3,FALSE),0))</f>
        <v>21570</v>
      </c>
      <c r="J91" s="491"/>
      <c r="K91" s="195">
        <f t="shared" si="4"/>
        <v>0</v>
      </c>
      <c r="L91" s="195">
        <f t="shared" si="5"/>
        <v>0</v>
      </c>
      <c r="M91" s="195">
        <f t="shared" si="6"/>
        <v>0</v>
      </c>
      <c r="N91" s="195">
        <f t="shared" si="7"/>
        <v>0</v>
      </c>
      <c r="P91" s="195">
        <v>0</v>
      </c>
      <c r="Q91" s="195">
        <v>0</v>
      </c>
    </row>
    <row r="92" spans="1:17" hidden="1" x14ac:dyDescent="0.25">
      <c r="A92" s="485" t="s">
        <v>443</v>
      </c>
      <c r="B92" s="490" t="str">
        <f>VLOOKUP(A92,[3]Sheet1!$B$1:$D$1757,3,FALSE)</f>
        <v>DIRECTOR</v>
      </c>
      <c r="C92" s="490" t="str">
        <f>VLOOKUP(A92,[3]Sheet1!$B$1:$R$1757,17,FALSE)</f>
        <v>ADMN</v>
      </c>
      <c r="D92" s="493">
        <v>93765</v>
      </c>
      <c r="E92" s="481">
        <v>0</v>
      </c>
      <c r="F92" s="482">
        <f>IF(D92&lt;60,0,ROUND(($D92*F$2)+VLOOKUP($C92,[2]CONFIG!$A$33:$C$43,3,FALSE),0))</f>
        <v>21493</v>
      </c>
      <c r="G92" s="482">
        <f>IF(D92&lt;60,0,ROUND(($D92*G$2)+VLOOKUP($C92,[2]CONFIG!$A$33:$C$43,3,FALSE),0))</f>
        <v>21493</v>
      </c>
      <c r="H92" s="482">
        <f>IF(D92&lt;60,0,ROUND(($D92*H$2)+VLOOKUP($C92,[2]CONFIG!$A$33:$C$43,3,FALSE),0))</f>
        <v>21493</v>
      </c>
      <c r="I92" s="482">
        <f>IF(D92&lt;60,0,ROUND(($D92*I$2)+VLOOKUP($C92,[2]CONFIG!$A$33:$C$43,3,FALSE),0))</f>
        <v>21493</v>
      </c>
      <c r="J92" s="491"/>
      <c r="K92" s="195">
        <f t="shared" si="4"/>
        <v>0</v>
      </c>
      <c r="L92" s="195">
        <f t="shared" si="5"/>
        <v>0</v>
      </c>
      <c r="M92" s="195">
        <f t="shared" si="6"/>
        <v>0</v>
      </c>
      <c r="N92" s="195">
        <f t="shared" si="7"/>
        <v>0</v>
      </c>
      <c r="P92" s="195">
        <v>0</v>
      </c>
      <c r="Q92" s="195">
        <v>0</v>
      </c>
    </row>
    <row r="93" spans="1:17" hidden="1" x14ac:dyDescent="0.25">
      <c r="A93" s="485" t="s">
        <v>444</v>
      </c>
      <c r="B93" s="490" t="str">
        <f>VLOOKUP(A93,[3]Sheet1!$B$1:$D$1757,3,FALSE)</f>
        <v>DIR, LITERACY</v>
      </c>
      <c r="C93" s="490" t="str">
        <f>VLOOKUP(A93,[3]Sheet1!$B$1:$R$1757,17,FALSE)</f>
        <v>ADMN</v>
      </c>
      <c r="D93" s="493">
        <v>93748</v>
      </c>
      <c r="E93" s="481">
        <v>0</v>
      </c>
      <c r="F93" s="482">
        <f>IF(D93&lt;60,0,ROUND(($D93*F$2)+VLOOKUP($C93,[2]CONFIG!$A$33:$C$43,3,FALSE),0))</f>
        <v>21490</v>
      </c>
      <c r="G93" s="482">
        <f>IF(D93&lt;60,0,ROUND(($D93*G$2)+VLOOKUP($C93,[2]CONFIG!$A$33:$C$43,3,FALSE),0))</f>
        <v>21490</v>
      </c>
      <c r="H93" s="482">
        <f>IF(D93&lt;60,0,ROUND(($D93*H$2)+VLOOKUP($C93,[2]CONFIG!$A$33:$C$43,3,FALSE),0))</f>
        <v>21490</v>
      </c>
      <c r="I93" s="482">
        <f>IF(D93&lt;60,0,ROUND(($D93*I$2)+VLOOKUP($C93,[2]CONFIG!$A$33:$C$43,3,FALSE),0))</f>
        <v>21490</v>
      </c>
      <c r="J93" s="491"/>
      <c r="K93" s="195">
        <f t="shared" si="4"/>
        <v>0</v>
      </c>
      <c r="L93" s="195">
        <f t="shared" si="5"/>
        <v>0</v>
      </c>
      <c r="M93" s="195">
        <f t="shared" si="6"/>
        <v>0</v>
      </c>
      <c r="N93" s="195">
        <f t="shared" si="7"/>
        <v>0</v>
      </c>
      <c r="P93" s="195">
        <v>0</v>
      </c>
      <c r="Q93" s="195">
        <v>0</v>
      </c>
    </row>
    <row r="94" spans="1:17" hidden="1" x14ac:dyDescent="0.25">
      <c r="A94" s="485" t="s">
        <v>445</v>
      </c>
      <c r="B94" s="490" t="str">
        <f>VLOOKUP(A94,[3]Sheet1!$B$1:$D$1757,3,FALSE)</f>
        <v>MANAGER, TELECOMMUNICATION</v>
      </c>
      <c r="C94" s="490" t="str">
        <f>VLOOKUP(A94,[3]Sheet1!$B$1:$R$1757,17,FALSE)</f>
        <v>ADMN</v>
      </c>
      <c r="D94" s="493">
        <v>93000</v>
      </c>
      <c r="E94" s="481">
        <v>0</v>
      </c>
      <c r="F94" s="482">
        <f>IF(D94&lt;60,0,ROUND(($D94*F$2)+VLOOKUP($C94,[2]CONFIG!$A$33:$C$43,3,FALSE),0))</f>
        <v>21348</v>
      </c>
      <c r="G94" s="482">
        <f>IF(D94&lt;60,0,ROUND(($D94*G$2)+VLOOKUP($C94,[2]CONFIG!$A$33:$C$43,3,FALSE),0))</f>
        <v>21348</v>
      </c>
      <c r="H94" s="482">
        <f>IF(D94&lt;60,0,ROUND(($D94*H$2)+VLOOKUP($C94,[2]CONFIG!$A$33:$C$43,3,FALSE),0))</f>
        <v>21348</v>
      </c>
      <c r="I94" s="482">
        <f>IF(D94&lt;60,0,ROUND(($D94*I$2)+VLOOKUP($C94,[2]CONFIG!$A$33:$C$43,3,FALSE),0))</f>
        <v>21348</v>
      </c>
      <c r="J94" s="491"/>
      <c r="K94" s="195">
        <f t="shared" si="4"/>
        <v>0</v>
      </c>
      <c r="L94" s="195">
        <f t="shared" si="5"/>
        <v>0</v>
      </c>
      <c r="M94" s="195">
        <f t="shared" si="6"/>
        <v>0</v>
      </c>
      <c r="N94" s="195">
        <f t="shared" si="7"/>
        <v>0</v>
      </c>
      <c r="P94" s="195">
        <f>E94+K94</f>
        <v>0</v>
      </c>
      <c r="Q94" s="195">
        <f>E94+L94</f>
        <v>0</v>
      </c>
    </row>
    <row r="95" spans="1:17" hidden="1" x14ac:dyDescent="0.25">
      <c r="A95" s="485" t="s">
        <v>446</v>
      </c>
      <c r="B95" s="490" t="str">
        <f>VLOOKUP(A95,[3]Sheet1!$B$1:$D$1757,3,FALSE)</f>
        <v>MANAGER, DENVER KIDS INC</v>
      </c>
      <c r="C95" s="490" t="str">
        <f>VLOOKUP(A95,[3]Sheet1!$B$1:$R$1757,17,FALSE)</f>
        <v>ADMN</v>
      </c>
      <c r="D95" s="493">
        <v>92700</v>
      </c>
      <c r="E95" s="481">
        <v>0</v>
      </c>
      <c r="F95" s="482">
        <f>IF(D95&lt;60,0,ROUND(($D95*F$2)+VLOOKUP($C95,[2]CONFIG!$A$33:$C$43,3,FALSE),0))</f>
        <v>21292</v>
      </c>
      <c r="G95" s="482">
        <f>IF(D95&lt;60,0,ROUND(($D95*G$2)+VLOOKUP($C95,[2]CONFIG!$A$33:$C$43,3,FALSE),0))</f>
        <v>21292</v>
      </c>
      <c r="H95" s="482">
        <f>IF(D95&lt;60,0,ROUND(($D95*H$2)+VLOOKUP($C95,[2]CONFIG!$A$33:$C$43,3,FALSE),0))</f>
        <v>21292</v>
      </c>
      <c r="I95" s="482">
        <f>IF(D95&lt;60,0,ROUND(($D95*I$2)+VLOOKUP($C95,[2]CONFIG!$A$33:$C$43,3,FALSE),0))</f>
        <v>21292</v>
      </c>
      <c r="J95" s="491"/>
      <c r="K95" s="195">
        <f t="shared" si="4"/>
        <v>0</v>
      </c>
      <c r="L95" s="195">
        <f t="shared" si="5"/>
        <v>0</v>
      </c>
      <c r="M95" s="195">
        <f t="shared" si="6"/>
        <v>0</v>
      </c>
      <c r="N95" s="195">
        <f t="shared" si="7"/>
        <v>0</v>
      </c>
      <c r="P95" s="195">
        <v>0</v>
      </c>
      <c r="Q95" s="195">
        <v>0</v>
      </c>
    </row>
    <row r="96" spans="1:17" hidden="1" x14ac:dyDescent="0.25">
      <c r="A96" s="485" t="s">
        <v>447</v>
      </c>
      <c r="B96" s="490" t="str">
        <f>VLOOKUP(A96,[3]Sheet1!$B$1:$D$1757,3,FALSE)</f>
        <v>MANAGER, PAYROLL</v>
      </c>
      <c r="C96" s="490" t="str">
        <f>VLOOKUP(A96,[3]Sheet1!$B$1:$R$1757,17,FALSE)</f>
        <v>ADMN</v>
      </c>
      <c r="D96" s="493">
        <v>92673</v>
      </c>
      <c r="E96" s="481">
        <v>0</v>
      </c>
      <c r="F96" s="482">
        <f>IF(D96&lt;60,0,ROUND(($D96*F$2)+VLOOKUP($C96,[2]CONFIG!$A$33:$C$43,3,FALSE),0))</f>
        <v>21287</v>
      </c>
      <c r="G96" s="482">
        <f>IF(D96&lt;60,0,ROUND(($D96*G$2)+VLOOKUP($C96,[2]CONFIG!$A$33:$C$43,3,FALSE),0))</f>
        <v>21287</v>
      </c>
      <c r="H96" s="482">
        <f>IF(D96&lt;60,0,ROUND(($D96*H$2)+VLOOKUP($C96,[2]CONFIG!$A$33:$C$43,3,FALSE),0))</f>
        <v>21287</v>
      </c>
      <c r="I96" s="482">
        <f>IF(D96&lt;60,0,ROUND(($D96*I$2)+VLOOKUP($C96,[2]CONFIG!$A$33:$C$43,3,FALSE),0))</f>
        <v>21287</v>
      </c>
      <c r="J96" s="491"/>
      <c r="K96" s="195">
        <f t="shared" si="4"/>
        <v>0</v>
      </c>
      <c r="L96" s="195">
        <f t="shared" si="5"/>
        <v>0</v>
      </c>
      <c r="M96" s="195">
        <f t="shared" si="6"/>
        <v>0</v>
      </c>
      <c r="N96" s="195">
        <f t="shared" si="7"/>
        <v>0</v>
      </c>
      <c r="P96" s="195">
        <v>0</v>
      </c>
      <c r="Q96" s="195">
        <v>0</v>
      </c>
    </row>
    <row r="97" spans="1:17" hidden="1" x14ac:dyDescent="0.25">
      <c r="A97" s="485" t="s">
        <v>448</v>
      </c>
      <c r="B97" s="490" t="str">
        <f>VLOOKUP(A97,[3]Sheet1!$B$1:$D$1757,3,FALSE)</f>
        <v>DIR, FOOD SVCS OPERATIONS</v>
      </c>
      <c r="C97" s="490" t="str">
        <f>VLOOKUP(A97,[3]Sheet1!$B$1:$R$1757,17,FALSE)</f>
        <v>ADMN</v>
      </c>
      <c r="D97" s="493">
        <v>92029</v>
      </c>
      <c r="E97" s="481">
        <v>0</v>
      </c>
      <c r="F97" s="482">
        <f>IF(D97&lt;60,0,ROUND(($D97*F$2)+VLOOKUP($C97,[2]CONFIG!$A$33:$C$43,3,FALSE),0))</f>
        <v>21165</v>
      </c>
      <c r="G97" s="482">
        <f>IF(D97&lt;60,0,ROUND(($D97*G$2)+VLOOKUP($C97,[2]CONFIG!$A$33:$C$43,3,FALSE),0))</f>
        <v>21165</v>
      </c>
      <c r="H97" s="482">
        <f>IF(D97&lt;60,0,ROUND(($D97*H$2)+VLOOKUP($C97,[2]CONFIG!$A$33:$C$43,3,FALSE),0))</f>
        <v>21165</v>
      </c>
      <c r="I97" s="482">
        <f>IF(D97&lt;60,0,ROUND(($D97*I$2)+VLOOKUP($C97,[2]CONFIG!$A$33:$C$43,3,FALSE),0))</f>
        <v>21165</v>
      </c>
      <c r="J97" s="491"/>
      <c r="K97" s="195">
        <f t="shared" si="4"/>
        <v>0</v>
      </c>
      <c r="L97" s="195">
        <f t="shared" si="5"/>
        <v>0</v>
      </c>
      <c r="M97" s="195">
        <f t="shared" si="6"/>
        <v>0</v>
      </c>
      <c r="N97" s="195">
        <f t="shared" si="7"/>
        <v>0</v>
      </c>
      <c r="P97" s="195">
        <v>0</v>
      </c>
      <c r="Q97" s="195">
        <v>0</v>
      </c>
    </row>
    <row r="98" spans="1:17" hidden="1" x14ac:dyDescent="0.25">
      <c r="A98" s="485" t="s">
        <v>449</v>
      </c>
      <c r="B98" s="490" t="str">
        <f>VLOOKUP(A98,[3]Sheet1!$B$1:$D$1757,3,FALSE)</f>
        <v>DIRECTOR, STD SVC DATA MGT</v>
      </c>
      <c r="C98" s="490" t="str">
        <f>VLOOKUP(A98,[3]Sheet1!$B$1:$R$1757,17,FALSE)</f>
        <v>ADMN</v>
      </c>
      <c r="D98" s="493">
        <v>90565</v>
      </c>
      <c r="E98" s="481">
        <v>0</v>
      </c>
      <c r="F98" s="482">
        <f>IF(D98&lt;60,0,ROUND(($D98*F$2)+VLOOKUP($C98,[2]CONFIG!$A$33:$C$43,3,FALSE),0))</f>
        <v>20889</v>
      </c>
      <c r="G98" s="482">
        <f>IF(D98&lt;60,0,ROUND(($D98*G$2)+VLOOKUP($C98,[2]CONFIG!$A$33:$C$43,3,FALSE),0))</f>
        <v>20889</v>
      </c>
      <c r="H98" s="482">
        <f>IF(D98&lt;60,0,ROUND(($D98*H$2)+VLOOKUP($C98,[2]CONFIG!$A$33:$C$43,3,FALSE),0))</f>
        <v>20889</v>
      </c>
      <c r="I98" s="482">
        <f>IF(D98&lt;60,0,ROUND(($D98*I$2)+VLOOKUP($C98,[2]CONFIG!$A$33:$C$43,3,FALSE),0))</f>
        <v>20889</v>
      </c>
      <c r="J98" s="491"/>
      <c r="K98" s="195">
        <f t="shared" si="4"/>
        <v>0</v>
      </c>
      <c r="L98" s="195">
        <f t="shared" si="5"/>
        <v>0</v>
      </c>
      <c r="M98" s="195">
        <f t="shared" si="6"/>
        <v>0</v>
      </c>
      <c r="N98" s="195">
        <f t="shared" si="7"/>
        <v>0</v>
      </c>
      <c r="P98" s="195">
        <v>0</v>
      </c>
      <c r="Q98" s="195">
        <v>0</v>
      </c>
    </row>
    <row r="99" spans="1:17" hidden="1" x14ac:dyDescent="0.25">
      <c r="A99" s="485" t="s">
        <v>450</v>
      </c>
      <c r="B99" s="490" t="str">
        <f>VLOOKUP(A99,[3]Sheet1!$B$1:$D$1757,3,FALSE)</f>
        <v>MANAGER, BI AND BA TEAMS</v>
      </c>
      <c r="C99" s="490" t="str">
        <f>VLOOKUP(A99,[3]Sheet1!$B$1:$R$1757,17,FALSE)</f>
        <v>ADMN</v>
      </c>
      <c r="D99" s="493">
        <v>90526</v>
      </c>
      <c r="E99" s="481">
        <v>0</v>
      </c>
      <c r="F99" s="482">
        <f>IF(D99&lt;60,0,ROUND(($D99*F$2)+VLOOKUP($C99,[2]CONFIG!$A$33:$C$43,3,FALSE),0))</f>
        <v>20881</v>
      </c>
      <c r="G99" s="482">
        <f>IF(D99&lt;60,0,ROUND(($D99*G$2)+VLOOKUP($C99,[2]CONFIG!$A$33:$C$43,3,FALSE),0))</f>
        <v>20881</v>
      </c>
      <c r="H99" s="482">
        <f>IF(D99&lt;60,0,ROUND(($D99*H$2)+VLOOKUP($C99,[2]CONFIG!$A$33:$C$43,3,FALSE),0))</f>
        <v>20881</v>
      </c>
      <c r="I99" s="482">
        <f>IF(D99&lt;60,0,ROUND(($D99*I$2)+VLOOKUP($C99,[2]CONFIG!$A$33:$C$43,3,FALSE),0))</f>
        <v>20881</v>
      </c>
      <c r="J99" s="491"/>
      <c r="K99" s="195">
        <f t="shared" si="4"/>
        <v>0</v>
      </c>
      <c r="L99" s="195">
        <f t="shared" si="5"/>
        <v>0</v>
      </c>
      <c r="M99" s="195">
        <f t="shared" si="6"/>
        <v>0</v>
      </c>
      <c r="N99" s="195">
        <f t="shared" si="7"/>
        <v>0</v>
      </c>
      <c r="P99" s="195">
        <f>E99+K99</f>
        <v>0</v>
      </c>
      <c r="Q99" s="195">
        <f>E99+L99</f>
        <v>0</v>
      </c>
    </row>
    <row r="100" spans="1:17" hidden="1" x14ac:dyDescent="0.25">
      <c r="A100" s="485" t="s">
        <v>451</v>
      </c>
      <c r="B100" s="490" t="str">
        <f>VLOOKUP(A100,[3]Sheet1!$B$1:$D$1757,3,FALSE)</f>
        <v>MANAGER, QA</v>
      </c>
      <c r="C100" s="490" t="str">
        <f>VLOOKUP(A100,[3]Sheet1!$B$1:$R$1757,17,FALSE)</f>
        <v>ADMN</v>
      </c>
      <c r="D100" s="493">
        <v>90000</v>
      </c>
      <c r="E100" s="481">
        <v>0</v>
      </c>
      <c r="F100" s="482">
        <f>IF(D100&lt;60,0,ROUND(($D100*F$2)+VLOOKUP($C100,[2]CONFIG!$A$33:$C$43,3,FALSE),0))</f>
        <v>20782</v>
      </c>
      <c r="G100" s="482">
        <f>IF(D100&lt;60,0,ROUND(($D100*G$2)+VLOOKUP($C100,[2]CONFIG!$A$33:$C$43,3,FALSE),0))</f>
        <v>20782</v>
      </c>
      <c r="H100" s="482">
        <f>IF(D100&lt;60,0,ROUND(($D100*H$2)+VLOOKUP($C100,[2]CONFIG!$A$33:$C$43,3,FALSE),0))</f>
        <v>20782</v>
      </c>
      <c r="I100" s="482">
        <f>IF(D100&lt;60,0,ROUND(($D100*I$2)+VLOOKUP($C100,[2]CONFIG!$A$33:$C$43,3,FALSE),0))</f>
        <v>20782</v>
      </c>
      <c r="J100" s="491"/>
      <c r="K100" s="195">
        <f t="shared" si="4"/>
        <v>0</v>
      </c>
      <c r="L100" s="195">
        <f t="shared" si="5"/>
        <v>0</v>
      </c>
      <c r="M100" s="195">
        <f t="shared" si="6"/>
        <v>0</v>
      </c>
      <c r="N100" s="195">
        <f t="shared" si="7"/>
        <v>0</v>
      </c>
      <c r="P100" s="195">
        <v>0</v>
      </c>
      <c r="Q100" s="195">
        <v>0</v>
      </c>
    </row>
    <row r="101" spans="1:17" hidden="1" x14ac:dyDescent="0.25">
      <c r="A101" s="485" t="s">
        <v>452</v>
      </c>
      <c r="B101" s="490" t="str">
        <f>VLOOKUP(A101,[3]Sheet1!$B$1:$D$1757,3,FALSE)</f>
        <v>DIR, EARLY CHILD EDUC</v>
      </c>
      <c r="C101" s="490" t="str">
        <f>VLOOKUP(A101,[3]Sheet1!$B$1:$R$1757,17,FALSE)</f>
        <v>ADMN</v>
      </c>
      <c r="D101" s="493">
        <v>89924</v>
      </c>
      <c r="E101" s="481">
        <v>0</v>
      </c>
      <c r="F101" s="482">
        <f>IF(D101&lt;60,0,ROUND(($D101*F$2)+VLOOKUP($C101,[2]CONFIG!$A$33:$C$43,3,FALSE),0))</f>
        <v>20768</v>
      </c>
      <c r="G101" s="482">
        <f>IF(D101&lt;60,0,ROUND(($D101*G$2)+VLOOKUP($C101,[2]CONFIG!$A$33:$C$43,3,FALSE),0))</f>
        <v>20768</v>
      </c>
      <c r="H101" s="482">
        <f>IF(D101&lt;60,0,ROUND(($D101*H$2)+VLOOKUP($C101,[2]CONFIG!$A$33:$C$43,3,FALSE),0))</f>
        <v>20768</v>
      </c>
      <c r="I101" s="482">
        <f>IF(D101&lt;60,0,ROUND(($D101*I$2)+VLOOKUP($C101,[2]CONFIG!$A$33:$C$43,3,FALSE),0))</f>
        <v>20768</v>
      </c>
      <c r="J101" s="491"/>
      <c r="K101" s="195">
        <f t="shared" si="4"/>
        <v>0</v>
      </c>
      <c r="L101" s="195">
        <f t="shared" si="5"/>
        <v>0</v>
      </c>
      <c r="M101" s="195">
        <f t="shared" si="6"/>
        <v>0</v>
      </c>
      <c r="N101" s="195">
        <f t="shared" si="7"/>
        <v>0</v>
      </c>
      <c r="P101" s="195">
        <v>0</v>
      </c>
      <c r="Q101" s="195">
        <v>0</v>
      </c>
    </row>
    <row r="102" spans="1:17" hidden="1" x14ac:dyDescent="0.25">
      <c r="A102" s="485" t="s">
        <v>453</v>
      </c>
      <c r="B102" s="490" t="str">
        <f>VLOOKUP(A102,[3]Sheet1!$B$1:$D$1757,3,FALSE)</f>
        <v>DIR, TITLE I</v>
      </c>
      <c r="C102" s="490" t="str">
        <f>VLOOKUP(A102,[3]Sheet1!$B$1:$R$1757,17,FALSE)</f>
        <v>ADMN</v>
      </c>
      <c r="D102" s="493">
        <v>89404</v>
      </c>
      <c r="E102" s="481">
        <v>0</v>
      </c>
      <c r="F102" s="482">
        <f>IF(D102&lt;60,0,ROUND(($D102*F$2)+VLOOKUP($C102,[2]CONFIG!$A$33:$C$43,3,FALSE),0))</f>
        <v>20669</v>
      </c>
      <c r="G102" s="482">
        <f>IF(D102&lt;60,0,ROUND(($D102*G$2)+VLOOKUP($C102,[2]CONFIG!$A$33:$C$43,3,FALSE),0))</f>
        <v>20669</v>
      </c>
      <c r="H102" s="482">
        <f>IF(D102&lt;60,0,ROUND(($D102*H$2)+VLOOKUP($C102,[2]CONFIG!$A$33:$C$43,3,FALSE),0))</f>
        <v>20669</v>
      </c>
      <c r="I102" s="482">
        <f>IF(D102&lt;60,0,ROUND(($D102*I$2)+VLOOKUP($C102,[2]CONFIG!$A$33:$C$43,3,FALSE),0))</f>
        <v>20669</v>
      </c>
      <c r="J102" s="491"/>
      <c r="K102" s="195">
        <f t="shared" si="4"/>
        <v>0</v>
      </c>
      <c r="L102" s="195">
        <f t="shared" si="5"/>
        <v>0</v>
      </c>
      <c r="M102" s="195">
        <f t="shared" si="6"/>
        <v>0</v>
      </c>
      <c r="N102" s="195">
        <f t="shared" si="7"/>
        <v>0</v>
      </c>
      <c r="P102" s="195">
        <v>0</v>
      </c>
      <c r="Q102" s="195">
        <v>0</v>
      </c>
    </row>
    <row r="103" spans="1:17" hidden="1" x14ac:dyDescent="0.25">
      <c r="A103" s="485" t="s">
        <v>454</v>
      </c>
      <c r="B103" s="490" t="str">
        <f>VLOOKUP(A103,[3]Sheet1!$B$1:$D$1757,3,FALSE)</f>
        <v>MANAGER, BALARAT</v>
      </c>
      <c r="C103" s="490" t="str">
        <f>VLOOKUP(A103,[3]Sheet1!$B$1:$R$1757,17,FALSE)</f>
        <v>ADMN</v>
      </c>
      <c r="D103" s="493">
        <v>89259</v>
      </c>
      <c r="E103" s="481">
        <v>0</v>
      </c>
      <c r="F103" s="482">
        <f>IF(D103&lt;60,0,ROUND(($D103*F$2)+VLOOKUP($C103,[2]CONFIG!$A$33:$C$43,3,FALSE),0))</f>
        <v>20642</v>
      </c>
      <c r="G103" s="482">
        <f>IF(D103&lt;60,0,ROUND(($D103*G$2)+VLOOKUP($C103,[2]CONFIG!$A$33:$C$43,3,FALSE),0))</f>
        <v>20642</v>
      </c>
      <c r="H103" s="482">
        <f>IF(D103&lt;60,0,ROUND(($D103*H$2)+VLOOKUP($C103,[2]CONFIG!$A$33:$C$43,3,FALSE),0))</f>
        <v>20642</v>
      </c>
      <c r="I103" s="482">
        <f>IF(D103&lt;60,0,ROUND(($D103*I$2)+VLOOKUP($C103,[2]CONFIG!$A$33:$C$43,3,FALSE),0))</f>
        <v>20642</v>
      </c>
      <c r="J103" s="491"/>
      <c r="K103" s="195">
        <f t="shared" si="4"/>
        <v>0</v>
      </c>
      <c r="L103" s="195">
        <f t="shared" si="5"/>
        <v>0</v>
      </c>
      <c r="M103" s="195">
        <f t="shared" si="6"/>
        <v>0</v>
      </c>
      <c r="N103" s="195">
        <f t="shared" si="7"/>
        <v>0</v>
      </c>
      <c r="P103" s="195">
        <v>0</v>
      </c>
      <c r="Q103" s="195">
        <v>0</v>
      </c>
    </row>
    <row r="104" spans="1:17" hidden="1" x14ac:dyDescent="0.25">
      <c r="A104" s="485" t="s">
        <v>455</v>
      </c>
      <c r="B104" s="490" t="str">
        <f>VLOOKUP(A104,[3]Sheet1!$B$1:$D$1757,3,FALSE)</f>
        <v>MANAGER, NURSING SERVICES</v>
      </c>
      <c r="C104" s="490" t="str">
        <f>VLOOKUP(A104,[3]Sheet1!$B$1:$R$1757,17,FALSE)</f>
        <v>ADMN</v>
      </c>
      <c r="D104" s="493">
        <v>89194</v>
      </c>
      <c r="E104" s="481">
        <v>0</v>
      </c>
      <c r="F104" s="482">
        <f>IF(D104&lt;60,0,ROUND(($D104*F$2)+VLOOKUP($C104,[2]CONFIG!$A$33:$C$43,3,FALSE),0))</f>
        <v>20630</v>
      </c>
      <c r="G104" s="482">
        <f>IF(D104&lt;60,0,ROUND(($D104*G$2)+VLOOKUP($C104,[2]CONFIG!$A$33:$C$43,3,FALSE),0))</f>
        <v>20630</v>
      </c>
      <c r="H104" s="482">
        <f>IF(D104&lt;60,0,ROUND(($D104*H$2)+VLOOKUP($C104,[2]CONFIG!$A$33:$C$43,3,FALSE),0))</f>
        <v>20630</v>
      </c>
      <c r="I104" s="482">
        <f>IF(D104&lt;60,0,ROUND(($D104*I$2)+VLOOKUP($C104,[2]CONFIG!$A$33:$C$43,3,FALSE),0))</f>
        <v>20630</v>
      </c>
      <c r="J104" s="491"/>
      <c r="K104" s="195">
        <f t="shared" si="4"/>
        <v>0</v>
      </c>
      <c r="L104" s="195">
        <f t="shared" si="5"/>
        <v>0</v>
      </c>
      <c r="M104" s="195">
        <f t="shared" si="6"/>
        <v>0</v>
      </c>
      <c r="N104" s="195">
        <f t="shared" si="7"/>
        <v>0</v>
      </c>
      <c r="P104" s="195">
        <v>0</v>
      </c>
      <c r="Q104" s="195">
        <v>0</v>
      </c>
    </row>
    <row r="105" spans="1:17" x14ac:dyDescent="0.25">
      <c r="A105" s="494" t="s">
        <v>312</v>
      </c>
      <c r="B105" s="490" t="str">
        <f>VLOOKUP(A105,[3]Sheet1!$B$1:$D$1757,3,FALSE)</f>
        <v>PRINCIPAL, ELEMENTARY</v>
      </c>
      <c r="C105" s="490" t="str">
        <f>VLOOKUP(A105,[3]Sheet1!$B$1:$R$1757,17,FALSE)</f>
        <v>ADMN</v>
      </c>
      <c r="D105" s="493">
        <v>88893</v>
      </c>
      <c r="E105" s="481">
        <v>0</v>
      </c>
      <c r="F105" s="482">
        <f>IF(D105&lt;60,0,ROUND(($D105*F$2)+VLOOKUP($C105,[2]CONFIG!$A$33:$C$43,3,FALSE),0))</f>
        <v>20573</v>
      </c>
      <c r="G105" s="482">
        <f>IF(D105&lt;60,0,ROUND(($D105*G$2)+VLOOKUP($C105,[2]CONFIG!$A$33:$C$43,3,FALSE),0))</f>
        <v>20573</v>
      </c>
      <c r="H105" s="482">
        <f>IF(D105&lt;60,0,ROUND(($D105*H$2)+VLOOKUP($C105,[2]CONFIG!$A$33:$C$43,3,FALSE),0))</f>
        <v>20573</v>
      </c>
      <c r="I105" s="482">
        <f>IF(D105&lt;60,0,ROUND(($D105*I$2)+VLOOKUP($C105,[2]CONFIG!$A$33:$C$43,3,FALSE),0))</f>
        <v>20573</v>
      </c>
      <c r="J105" s="491"/>
      <c r="K105" s="195">
        <f t="shared" si="4"/>
        <v>0</v>
      </c>
      <c r="L105" s="195">
        <f t="shared" si="5"/>
        <v>0</v>
      </c>
      <c r="M105" s="195">
        <f t="shared" si="6"/>
        <v>0</v>
      </c>
      <c r="N105" s="195">
        <f t="shared" si="7"/>
        <v>0</v>
      </c>
      <c r="P105" s="195">
        <v>0</v>
      </c>
      <c r="Q105" s="195">
        <v>0</v>
      </c>
    </row>
    <row r="106" spans="1:17" hidden="1" x14ac:dyDescent="0.25">
      <c r="A106" s="485" t="s">
        <v>456</v>
      </c>
      <c r="B106" s="490" t="str">
        <f>VLOOKUP(A106,[3]Sheet1!$B$1:$D$1757,3,FALSE)</f>
        <v>DIR, CURRICULUM/INSTRUCTN</v>
      </c>
      <c r="C106" s="490" t="str">
        <f>VLOOKUP(A106,[3]Sheet1!$B$1:$R$1757,17,FALSE)</f>
        <v>ADMN</v>
      </c>
      <c r="D106" s="493">
        <v>88823</v>
      </c>
      <c r="E106" s="481">
        <v>0</v>
      </c>
      <c r="F106" s="482">
        <f>IF(D106&lt;60,0,ROUND(($D106*F$2)+VLOOKUP($C106,[2]CONFIG!$A$33:$C$43,3,FALSE),0))</f>
        <v>20560</v>
      </c>
      <c r="G106" s="482">
        <f>IF(D106&lt;60,0,ROUND(($D106*G$2)+VLOOKUP($C106,[2]CONFIG!$A$33:$C$43,3,FALSE),0))</f>
        <v>20560</v>
      </c>
      <c r="H106" s="482">
        <f>IF(D106&lt;60,0,ROUND(($D106*H$2)+VLOOKUP($C106,[2]CONFIG!$A$33:$C$43,3,FALSE),0))</f>
        <v>20560</v>
      </c>
      <c r="I106" s="482">
        <f>IF(D106&lt;60,0,ROUND(($D106*I$2)+VLOOKUP($C106,[2]CONFIG!$A$33:$C$43,3,FALSE),0))</f>
        <v>20560</v>
      </c>
      <c r="J106" s="491"/>
      <c r="K106" s="195">
        <f t="shared" si="4"/>
        <v>0</v>
      </c>
      <c r="L106" s="195">
        <f t="shared" si="5"/>
        <v>0</v>
      </c>
      <c r="M106" s="195">
        <f t="shared" si="6"/>
        <v>0</v>
      </c>
      <c r="N106" s="195">
        <f t="shared" si="7"/>
        <v>0</v>
      </c>
      <c r="P106" s="195">
        <v>0</v>
      </c>
      <c r="Q106" s="195">
        <v>0</v>
      </c>
    </row>
    <row r="107" spans="1:17" hidden="1" x14ac:dyDescent="0.25">
      <c r="A107" s="485" t="s">
        <v>457</v>
      </c>
      <c r="B107" s="490" t="str">
        <f>VLOOKUP(A107,[3]Sheet1!$B$1:$D$1757,3,FALSE)</f>
        <v>DIR, CO MEDICAID CONS</v>
      </c>
      <c r="C107" s="490" t="str">
        <f>VLOOKUP(A107,[3]Sheet1!$B$1:$R$1757,17,FALSE)</f>
        <v>ADMN</v>
      </c>
      <c r="D107" s="493">
        <v>88753</v>
      </c>
      <c r="E107" s="481">
        <v>0</v>
      </c>
      <c r="F107" s="482">
        <f>IF(D107&lt;60,0,ROUND(($D107*F$2)+VLOOKUP($C107,[2]CONFIG!$A$33:$C$43,3,FALSE),0))</f>
        <v>20547</v>
      </c>
      <c r="G107" s="482">
        <f>IF(D107&lt;60,0,ROUND(($D107*G$2)+VLOOKUP($C107,[2]CONFIG!$A$33:$C$43,3,FALSE),0))</f>
        <v>20547</v>
      </c>
      <c r="H107" s="482">
        <f>IF(D107&lt;60,0,ROUND(($D107*H$2)+VLOOKUP($C107,[2]CONFIG!$A$33:$C$43,3,FALSE),0))</f>
        <v>20547</v>
      </c>
      <c r="I107" s="482">
        <f>IF(D107&lt;60,0,ROUND(($D107*I$2)+VLOOKUP($C107,[2]CONFIG!$A$33:$C$43,3,FALSE),0))</f>
        <v>20547</v>
      </c>
      <c r="J107" s="491"/>
      <c r="K107" s="195">
        <f t="shared" si="4"/>
        <v>0</v>
      </c>
      <c r="L107" s="195">
        <f t="shared" si="5"/>
        <v>0</v>
      </c>
      <c r="M107" s="195">
        <f t="shared" si="6"/>
        <v>0</v>
      </c>
      <c r="N107" s="195">
        <f t="shared" si="7"/>
        <v>0</v>
      </c>
      <c r="P107" s="195">
        <v>0</v>
      </c>
      <c r="Q107" s="195">
        <v>0</v>
      </c>
    </row>
    <row r="108" spans="1:17" hidden="1" x14ac:dyDescent="0.25">
      <c r="A108" s="485" t="s">
        <v>458</v>
      </c>
      <c r="B108" s="490" t="str">
        <f>VLOOKUP(A108,[3]Sheet1!$B$1:$D$1757,3,FALSE)</f>
        <v>ADMINISTRATOR, DATABASE II</v>
      </c>
      <c r="C108" s="490" t="str">
        <f>VLOOKUP(A108,[3]Sheet1!$B$1:$R$1757,17,FALSE)</f>
        <v>NONE</v>
      </c>
      <c r="D108" s="493">
        <v>88335</v>
      </c>
      <c r="E108" s="481">
        <v>0</v>
      </c>
      <c r="F108" s="482">
        <f>IF(D108&lt;60,0,ROUND(($D108*F$2)+VLOOKUP($C108,[2]CONFIG!$A$33:$C$43,3,FALSE),0))</f>
        <v>20514</v>
      </c>
      <c r="G108" s="482">
        <f>IF(D108&lt;60,0,ROUND(($D108*G$2)+VLOOKUP($C108,[2]CONFIG!$A$33:$C$43,3,FALSE),0))</f>
        <v>20514</v>
      </c>
      <c r="H108" s="482">
        <f>IF(D108&lt;60,0,ROUND(($D108*H$2)+VLOOKUP($C108,[2]CONFIG!$A$33:$C$43,3,FALSE),0))</f>
        <v>20514</v>
      </c>
      <c r="I108" s="482">
        <f>IF(D108&lt;60,0,ROUND(($D108*I$2)+VLOOKUP($C108,[2]CONFIG!$A$33:$C$43,3,FALSE),0))</f>
        <v>20514</v>
      </c>
      <c r="J108" s="491"/>
      <c r="K108" s="195">
        <f t="shared" si="4"/>
        <v>0</v>
      </c>
      <c r="L108" s="195">
        <f t="shared" si="5"/>
        <v>0</v>
      </c>
      <c r="M108" s="195">
        <f t="shared" si="6"/>
        <v>0</v>
      </c>
      <c r="N108" s="195">
        <f t="shared" si="7"/>
        <v>0</v>
      </c>
      <c r="P108" s="195">
        <f>E108+K108</f>
        <v>0</v>
      </c>
      <c r="Q108" s="195">
        <f>E108+L108</f>
        <v>0</v>
      </c>
    </row>
    <row r="109" spans="1:17" hidden="1" x14ac:dyDescent="0.25">
      <c r="A109" s="485" t="s">
        <v>459</v>
      </c>
      <c r="B109" s="490" t="str">
        <f>VLOOKUP(A109,[3]Sheet1!$B$1:$D$1757,3,FALSE)</f>
        <v>EDUC TECH SPECIALIST III</v>
      </c>
      <c r="C109" s="490" t="str">
        <f>VLOOKUP(A109,[3]Sheet1!$B$1:$R$1757,17,FALSE)</f>
        <v>NONE</v>
      </c>
      <c r="D109" s="493">
        <v>88335</v>
      </c>
      <c r="E109" s="481">
        <v>0</v>
      </c>
      <c r="F109" s="482">
        <f>IF(D109&lt;60,0,ROUND(($D109*F$2)+VLOOKUP($C109,[2]CONFIG!$A$33:$C$43,3,FALSE),0))</f>
        <v>20514</v>
      </c>
      <c r="G109" s="482">
        <f>IF(D109&lt;60,0,ROUND(($D109*G$2)+VLOOKUP($C109,[2]CONFIG!$A$33:$C$43,3,FALSE),0))</f>
        <v>20514</v>
      </c>
      <c r="H109" s="482">
        <f>IF(D109&lt;60,0,ROUND(($D109*H$2)+VLOOKUP($C109,[2]CONFIG!$A$33:$C$43,3,FALSE),0))</f>
        <v>20514</v>
      </c>
      <c r="I109" s="482">
        <f>IF(D109&lt;60,0,ROUND(($D109*I$2)+VLOOKUP($C109,[2]CONFIG!$A$33:$C$43,3,FALSE),0))</f>
        <v>20514</v>
      </c>
      <c r="J109" s="491"/>
      <c r="K109" s="195">
        <f t="shared" si="4"/>
        <v>0</v>
      </c>
      <c r="L109" s="195">
        <f t="shared" si="5"/>
        <v>0</v>
      </c>
      <c r="M109" s="195">
        <f t="shared" si="6"/>
        <v>0</v>
      </c>
      <c r="N109" s="195">
        <f t="shared" si="7"/>
        <v>0</v>
      </c>
      <c r="P109" s="195">
        <v>0</v>
      </c>
      <c r="Q109" s="195">
        <v>0</v>
      </c>
    </row>
    <row r="110" spans="1:17" hidden="1" x14ac:dyDescent="0.25">
      <c r="A110" s="485" t="s">
        <v>460</v>
      </c>
      <c r="B110" s="490" t="str">
        <f>VLOOKUP(A110,[3]Sheet1!$B$1:$D$1757,3,FALSE)</f>
        <v>SECURITY ADMINISTRATOR</v>
      </c>
      <c r="C110" s="490" t="str">
        <f>VLOOKUP(A110,[3]Sheet1!$B$1:$R$1757,17,FALSE)</f>
        <v>NONE</v>
      </c>
      <c r="D110" s="493">
        <v>88317</v>
      </c>
      <c r="E110" s="481">
        <v>0</v>
      </c>
      <c r="F110" s="482">
        <f>IF(D110&lt;60,0,ROUND(($D110*F$2)+VLOOKUP($C110,[2]CONFIG!$A$33:$C$43,3,FALSE),0))</f>
        <v>20510</v>
      </c>
      <c r="G110" s="482">
        <f>IF(D110&lt;60,0,ROUND(($D110*G$2)+VLOOKUP($C110,[2]CONFIG!$A$33:$C$43,3,FALSE),0))</f>
        <v>20510</v>
      </c>
      <c r="H110" s="482">
        <f>IF(D110&lt;60,0,ROUND(($D110*H$2)+VLOOKUP($C110,[2]CONFIG!$A$33:$C$43,3,FALSE),0))</f>
        <v>20510</v>
      </c>
      <c r="I110" s="482">
        <f>IF(D110&lt;60,0,ROUND(($D110*I$2)+VLOOKUP($C110,[2]CONFIG!$A$33:$C$43,3,FALSE),0))</f>
        <v>20510</v>
      </c>
      <c r="J110" s="491"/>
      <c r="K110" s="195">
        <f t="shared" si="4"/>
        <v>0</v>
      </c>
      <c r="L110" s="195">
        <f t="shared" si="5"/>
        <v>0</v>
      </c>
      <c r="M110" s="195">
        <f t="shared" si="6"/>
        <v>0</v>
      </c>
      <c r="N110" s="195">
        <f t="shared" si="7"/>
        <v>0</v>
      </c>
      <c r="P110" s="195">
        <f>E110+K110</f>
        <v>0</v>
      </c>
      <c r="Q110" s="195">
        <f>E110+L110</f>
        <v>0</v>
      </c>
    </row>
    <row r="111" spans="1:17" hidden="1" x14ac:dyDescent="0.25">
      <c r="A111" s="485" t="s">
        <v>461</v>
      </c>
      <c r="B111" s="490" t="str">
        <f>VLOOKUP(A111,[3]Sheet1!$B$1:$D$1757,3,FALSE)</f>
        <v>MANAGER, FLEET OPERATIONS</v>
      </c>
      <c r="C111" s="490" t="str">
        <f>VLOOKUP(A111,[3]Sheet1!$B$1:$R$1757,17,FALSE)</f>
        <v>ADMN</v>
      </c>
      <c r="D111" s="493">
        <v>88000</v>
      </c>
      <c r="E111" s="481">
        <v>0</v>
      </c>
      <c r="F111" s="482">
        <f>IF(D111&lt;60,0,ROUND(($D111*F$2)+VLOOKUP($C111,[2]CONFIG!$A$33:$C$43,3,FALSE),0))</f>
        <v>20404</v>
      </c>
      <c r="G111" s="482">
        <f>IF(D111&lt;60,0,ROUND(($D111*G$2)+VLOOKUP($C111,[2]CONFIG!$A$33:$C$43,3,FALSE),0))</f>
        <v>20404</v>
      </c>
      <c r="H111" s="482">
        <f>IF(D111&lt;60,0,ROUND(($D111*H$2)+VLOOKUP($C111,[2]CONFIG!$A$33:$C$43,3,FALSE),0))</f>
        <v>20404</v>
      </c>
      <c r="I111" s="482">
        <f>IF(D111&lt;60,0,ROUND(($D111*I$2)+VLOOKUP($C111,[2]CONFIG!$A$33:$C$43,3,FALSE),0))</f>
        <v>20404</v>
      </c>
      <c r="J111" s="491"/>
      <c r="K111" s="195">
        <f t="shared" si="4"/>
        <v>0</v>
      </c>
      <c r="L111" s="195">
        <f t="shared" si="5"/>
        <v>0</v>
      </c>
      <c r="M111" s="195">
        <f t="shared" si="6"/>
        <v>0</v>
      </c>
      <c r="N111" s="195">
        <f t="shared" si="7"/>
        <v>0</v>
      </c>
      <c r="P111" s="195">
        <v>0</v>
      </c>
      <c r="Q111" s="195">
        <v>0</v>
      </c>
    </row>
    <row r="112" spans="1:17" hidden="1" x14ac:dyDescent="0.25">
      <c r="A112" s="485" t="s">
        <v>462</v>
      </c>
      <c r="B112" s="490" t="str">
        <f>VLOOKUP(A112,[3]Sheet1!$B$1:$D$1757,3,FALSE)</f>
        <v>MANAGER, ELA PROGRAM</v>
      </c>
      <c r="C112" s="490" t="str">
        <f>VLOOKUP(A112,[3]Sheet1!$B$1:$R$1757,17,FALSE)</f>
        <v>ADMN</v>
      </c>
      <c r="D112" s="493">
        <v>87752</v>
      </c>
      <c r="E112" s="481">
        <v>0</v>
      </c>
      <c r="F112" s="482">
        <f>IF(D112&lt;60,0,ROUND(($D112*F$2)+VLOOKUP($C112,[2]CONFIG!$A$33:$C$43,3,FALSE),0))</f>
        <v>20358</v>
      </c>
      <c r="G112" s="482">
        <f>IF(D112&lt;60,0,ROUND(($D112*G$2)+VLOOKUP($C112,[2]CONFIG!$A$33:$C$43,3,FALSE),0))</f>
        <v>20358</v>
      </c>
      <c r="H112" s="482">
        <f>IF(D112&lt;60,0,ROUND(($D112*H$2)+VLOOKUP($C112,[2]CONFIG!$A$33:$C$43,3,FALSE),0))</f>
        <v>20358</v>
      </c>
      <c r="I112" s="482">
        <f>IF(D112&lt;60,0,ROUND(($D112*I$2)+VLOOKUP($C112,[2]CONFIG!$A$33:$C$43,3,FALSE),0))</f>
        <v>20358</v>
      </c>
      <c r="J112" s="491"/>
      <c r="K112" s="195">
        <f t="shared" si="4"/>
        <v>0</v>
      </c>
      <c r="L112" s="195">
        <f t="shared" si="5"/>
        <v>0</v>
      </c>
      <c r="M112" s="195">
        <f t="shared" si="6"/>
        <v>0</v>
      </c>
      <c r="N112" s="195">
        <f t="shared" si="7"/>
        <v>0</v>
      </c>
      <c r="P112" s="195">
        <v>0</v>
      </c>
      <c r="Q112" s="195">
        <v>0</v>
      </c>
    </row>
    <row r="113" spans="1:17" hidden="1" x14ac:dyDescent="0.25">
      <c r="A113" s="485" t="s">
        <v>463</v>
      </c>
      <c r="B113" s="490" t="str">
        <f>VLOOKUP(A113,[3]Sheet1!$B$1:$D$1757,3,FALSE)</f>
        <v>DIR, ATHLETICS</v>
      </c>
      <c r="C113" s="490" t="str">
        <f>VLOOKUP(A113,[3]Sheet1!$B$1:$R$1757,17,FALSE)</f>
        <v>ADMN</v>
      </c>
      <c r="D113" s="493">
        <v>87550</v>
      </c>
      <c r="E113" s="481">
        <v>0</v>
      </c>
      <c r="F113" s="482">
        <f>IF(D113&lt;60,0,ROUND(($D113*F$2)+VLOOKUP($C113,[2]CONFIG!$A$33:$C$43,3,FALSE),0))</f>
        <v>20319</v>
      </c>
      <c r="G113" s="482">
        <f>IF(D113&lt;60,0,ROUND(($D113*G$2)+VLOOKUP($C113,[2]CONFIG!$A$33:$C$43,3,FALSE),0))</f>
        <v>20319</v>
      </c>
      <c r="H113" s="482">
        <f>IF(D113&lt;60,0,ROUND(($D113*H$2)+VLOOKUP($C113,[2]CONFIG!$A$33:$C$43,3,FALSE),0))</f>
        <v>20319</v>
      </c>
      <c r="I113" s="482">
        <f>IF(D113&lt;60,0,ROUND(($D113*I$2)+VLOOKUP($C113,[2]CONFIG!$A$33:$C$43,3,FALSE),0))</f>
        <v>20319</v>
      </c>
      <c r="J113" s="491"/>
      <c r="K113" s="195">
        <f t="shared" si="4"/>
        <v>0</v>
      </c>
      <c r="L113" s="195">
        <f t="shared" si="5"/>
        <v>0</v>
      </c>
      <c r="M113" s="195">
        <f t="shared" si="6"/>
        <v>0</v>
      </c>
      <c r="N113" s="195">
        <f t="shared" si="7"/>
        <v>0</v>
      </c>
      <c r="P113" s="195">
        <v>0</v>
      </c>
      <c r="Q113" s="195">
        <v>0</v>
      </c>
    </row>
    <row r="114" spans="1:17" hidden="1" x14ac:dyDescent="0.25">
      <c r="A114" s="485" t="s">
        <v>464</v>
      </c>
      <c r="B114" s="490" t="str">
        <f>VLOOKUP(A114,[3]Sheet1!$B$1:$D$1757,3,FALSE)</f>
        <v>NETWORK TECHNICIAN III</v>
      </c>
      <c r="C114" s="490" t="str">
        <f>VLOOKUP(A114,[3]Sheet1!$B$1:$R$1757,17,FALSE)</f>
        <v>NONE</v>
      </c>
      <c r="D114" s="493">
        <v>87517</v>
      </c>
      <c r="E114" s="481">
        <v>0</v>
      </c>
      <c r="F114" s="482">
        <f>IF(D114&lt;60,0,ROUND(($D114*F$2)+VLOOKUP($C114,[2]CONFIG!$A$33:$C$43,3,FALSE),0))</f>
        <v>20359</v>
      </c>
      <c r="G114" s="482">
        <f>IF(D114&lt;60,0,ROUND(($D114*G$2)+VLOOKUP($C114,[2]CONFIG!$A$33:$C$43,3,FALSE),0))</f>
        <v>20359</v>
      </c>
      <c r="H114" s="482">
        <f>IF(D114&lt;60,0,ROUND(($D114*H$2)+VLOOKUP($C114,[2]CONFIG!$A$33:$C$43,3,FALSE),0))</f>
        <v>20359</v>
      </c>
      <c r="I114" s="482">
        <f>IF(D114&lt;60,0,ROUND(($D114*I$2)+VLOOKUP($C114,[2]CONFIG!$A$33:$C$43,3,FALSE),0))</f>
        <v>20359</v>
      </c>
      <c r="J114" s="491"/>
      <c r="K114" s="195">
        <f t="shared" si="4"/>
        <v>0</v>
      </c>
      <c r="L114" s="195">
        <f t="shared" si="5"/>
        <v>0</v>
      </c>
      <c r="M114" s="195">
        <f t="shared" si="6"/>
        <v>0</v>
      </c>
      <c r="N114" s="195">
        <f t="shared" si="7"/>
        <v>0</v>
      </c>
      <c r="P114" s="195">
        <f>E114+K114</f>
        <v>0</v>
      </c>
      <c r="Q114" s="195">
        <f>E114+L114</f>
        <v>0</v>
      </c>
    </row>
    <row r="115" spans="1:17" hidden="1" x14ac:dyDescent="0.25">
      <c r="A115" s="485" t="s">
        <v>465</v>
      </c>
      <c r="B115" s="490" t="str">
        <f>VLOOKUP(A115,[3]Sheet1!$B$1:$D$1757,3,FALSE)</f>
        <v>DIR, TEACHER EFFECTIVENESS</v>
      </c>
      <c r="C115" s="490" t="str">
        <f>VLOOKUP(A115,[3]Sheet1!$B$1:$R$1757,17,FALSE)</f>
        <v>ADMN</v>
      </c>
      <c r="D115" s="493">
        <v>86500</v>
      </c>
      <c r="E115" s="481">
        <v>0</v>
      </c>
      <c r="F115" s="482">
        <f>IF(D115&lt;60,0,ROUND(($D115*F$2)+VLOOKUP($C115,[2]CONFIG!$A$33:$C$43,3,FALSE),0))</f>
        <v>20121</v>
      </c>
      <c r="G115" s="482">
        <f>IF(D115&lt;60,0,ROUND(($D115*G$2)+VLOOKUP($C115,[2]CONFIG!$A$33:$C$43,3,FALSE),0))</f>
        <v>20121</v>
      </c>
      <c r="H115" s="482">
        <f>IF(D115&lt;60,0,ROUND(($D115*H$2)+VLOOKUP($C115,[2]CONFIG!$A$33:$C$43,3,FALSE),0))</f>
        <v>20121</v>
      </c>
      <c r="I115" s="482">
        <f>IF(D115&lt;60,0,ROUND(($D115*I$2)+VLOOKUP($C115,[2]CONFIG!$A$33:$C$43,3,FALSE),0))</f>
        <v>20121</v>
      </c>
      <c r="J115" s="491"/>
      <c r="K115" s="195">
        <f t="shared" si="4"/>
        <v>0</v>
      </c>
      <c r="L115" s="195">
        <f t="shared" si="5"/>
        <v>0</v>
      </c>
      <c r="M115" s="195">
        <f t="shared" si="6"/>
        <v>0</v>
      </c>
      <c r="N115" s="195">
        <f t="shared" si="7"/>
        <v>0</v>
      </c>
      <c r="P115" s="195">
        <v>0</v>
      </c>
      <c r="Q115" s="195">
        <v>0</v>
      </c>
    </row>
    <row r="116" spans="1:17" hidden="1" x14ac:dyDescent="0.25">
      <c r="A116" s="485" t="s">
        <v>466</v>
      </c>
      <c r="B116" s="490" t="str">
        <f>VLOOKUP(A116,[3]Sheet1!$B$1:$D$1757,3,FALSE)</f>
        <v>MANAGER, TECHNOLOGY SVCS</v>
      </c>
      <c r="C116" s="490" t="str">
        <f>VLOOKUP(A116,[3]Sheet1!$B$1:$R$1757,17,FALSE)</f>
        <v>ADMN</v>
      </c>
      <c r="D116" s="493">
        <v>86439</v>
      </c>
      <c r="E116" s="481">
        <v>0</v>
      </c>
      <c r="F116" s="482">
        <f>IF(D116&lt;60,0,ROUND(($D116*F$2)+VLOOKUP($C116,[2]CONFIG!$A$33:$C$43,3,FALSE),0))</f>
        <v>20110</v>
      </c>
      <c r="G116" s="482">
        <f>IF(D116&lt;60,0,ROUND(($D116*G$2)+VLOOKUP($C116,[2]CONFIG!$A$33:$C$43,3,FALSE),0))</f>
        <v>20110</v>
      </c>
      <c r="H116" s="482">
        <f>IF(D116&lt;60,0,ROUND(($D116*H$2)+VLOOKUP($C116,[2]CONFIG!$A$33:$C$43,3,FALSE),0))</f>
        <v>20110</v>
      </c>
      <c r="I116" s="482">
        <f>IF(D116&lt;60,0,ROUND(($D116*I$2)+VLOOKUP($C116,[2]CONFIG!$A$33:$C$43,3,FALSE),0))</f>
        <v>20110</v>
      </c>
      <c r="J116" s="491"/>
      <c r="K116" s="195">
        <f t="shared" si="4"/>
        <v>0</v>
      </c>
      <c r="L116" s="195">
        <f t="shared" si="5"/>
        <v>0</v>
      </c>
      <c r="M116" s="195">
        <f t="shared" si="6"/>
        <v>0</v>
      </c>
      <c r="N116" s="195">
        <f t="shared" si="7"/>
        <v>0</v>
      </c>
      <c r="P116" s="195">
        <f>E116+K116</f>
        <v>0</v>
      </c>
      <c r="Q116" s="195">
        <f>E116+L116</f>
        <v>0</v>
      </c>
    </row>
    <row r="117" spans="1:17" hidden="1" x14ac:dyDescent="0.25">
      <c r="A117" s="485" t="s">
        <v>467</v>
      </c>
      <c r="B117" s="490" t="str">
        <f>VLOOKUP(A117,[3]Sheet1!$B$1:$D$1757,3,FALSE)</f>
        <v>SR BUS INTELL ANALYST</v>
      </c>
      <c r="C117" s="490" t="str">
        <f>VLOOKUP(A117,[3]Sheet1!$B$1:$R$1757,17,FALSE)</f>
        <v>NONE</v>
      </c>
      <c r="D117" s="493">
        <v>86377</v>
      </c>
      <c r="E117" s="481">
        <v>0</v>
      </c>
      <c r="F117" s="482">
        <f>IF(D117&lt;60,0,ROUND(($D117*F$2)+VLOOKUP($C117,[2]CONFIG!$A$33:$C$43,3,FALSE),0))</f>
        <v>20144</v>
      </c>
      <c r="G117" s="482">
        <f>IF(D117&lt;60,0,ROUND(($D117*G$2)+VLOOKUP($C117,[2]CONFIG!$A$33:$C$43,3,FALSE),0))</f>
        <v>20144</v>
      </c>
      <c r="H117" s="482">
        <f>IF(D117&lt;60,0,ROUND(($D117*H$2)+VLOOKUP($C117,[2]CONFIG!$A$33:$C$43,3,FALSE),0))</f>
        <v>20144</v>
      </c>
      <c r="I117" s="482">
        <f>IF(D117&lt;60,0,ROUND(($D117*I$2)+VLOOKUP($C117,[2]CONFIG!$A$33:$C$43,3,FALSE),0))</f>
        <v>20144</v>
      </c>
      <c r="J117" s="491"/>
      <c r="K117" s="195">
        <f t="shared" si="4"/>
        <v>0</v>
      </c>
      <c r="L117" s="195">
        <f t="shared" si="5"/>
        <v>0</v>
      </c>
      <c r="M117" s="195">
        <f t="shared" si="6"/>
        <v>0</v>
      </c>
      <c r="N117" s="195">
        <f t="shared" si="7"/>
        <v>0</v>
      </c>
      <c r="P117" s="195">
        <f>E117+K117</f>
        <v>0</v>
      </c>
      <c r="Q117" s="195">
        <f>E117+L117</f>
        <v>0</v>
      </c>
    </row>
    <row r="118" spans="1:17" hidden="1" x14ac:dyDescent="0.25">
      <c r="A118" s="485" t="s">
        <v>468</v>
      </c>
      <c r="B118" s="490" t="str">
        <f>VLOOKUP(A118,[3]Sheet1!$B$1:$D$1757,3,FALSE)</f>
        <v>DEPUTY DIRECTOR</v>
      </c>
      <c r="C118" s="490" t="str">
        <f>VLOOKUP(A118,[3]Sheet1!$B$1:$R$1757,17,FALSE)</f>
        <v>ADMN</v>
      </c>
      <c r="D118" s="493">
        <v>86091</v>
      </c>
      <c r="E118" s="481">
        <v>0</v>
      </c>
      <c r="F118" s="482">
        <f>IF(D118&lt;60,0,ROUND(($D118*F$2)+VLOOKUP($C118,[2]CONFIG!$A$33:$C$43,3,FALSE),0))</f>
        <v>20044</v>
      </c>
      <c r="G118" s="482">
        <f>IF(D118&lt;60,0,ROUND(($D118*G$2)+VLOOKUP($C118,[2]CONFIG!$A$33:$C$43,3,FALSE),0))</f>
        <v>20044</v>
      </c>
      <c r="H118" s="482">
        <f>IF(D118&lt;60,0,ROUND(($D118*H$2)+VLOOKUP($C118,[2]CONFIG!$A$33:$C$43,3,FALSE),0))</f>
        <v>20044</v>
      </c>
      <c r="I118" s="482">
        <f>IF(D118&lt;60,0,ROUND(($D118*I$2)+VLOOKUP($C118,[2]CONFIG!$A$33:$C$43,3,FALSE),0))</f>
        <v>20044</v>
      </c>
      <c r="J118" s="491"/>
      <c r="K118" s="195">
        <f t="shared" si="4"/>
        <v>0</v>
      </c>
      <c r="L118" s="195">
        <f t="shared" si="5"/>
        <v>0</v>
      </c>
      <c r="M118" s="195">
        <f t="shared" si="6"/>
        <v>0</v>
      </c>
      <c r="N118" s="195">
        <f t="shared" si="7"/>
        <v>0</v>
      </c>
      <c r="P118" s="195">
        <v>0</v>
      </c>
      <c r="Q118" s="195">
        <v>0</v>
      </c>
    </row>
    <row r="119" spans="1:17" hidden="1" x14ac:dyDescent="0.25">
      <c r="A119" s="485" t="s">
        <v>469</v>
      </c>
      <c r="B119" s="490" t="str">
        <f>VLOOKUP(A119,[3]Sheet1!$B$1:$D$1757,3,FALSE)</f>
        <v>PROGRAMMER/ANALYST, SENIOR</v>
      </c>
      <c r="C119" s="490" t="str">
        <f>VLOOKUP(A119,[3]Sheet1!$B$1:$R$1757,17,FALSE)</f>
        <v>NONE</v>
      </c>
      <c r="D119" s="493">
        <v>85472</v>
      </c>
      <c r="E119" s="481">
        <v>0</v>
      </c>
      <c r="F119" s="482">
        <f>IF(D119&lt;60,0,ROUND(($D119*F$2)+VLOOKUP($C119,[2]CONFIG!$A$33:$C$43,3,FALSE),0))</f>
        <v>19973</v>
      </c>
      <c r="G119" s="482">
        <f>IF(D119&lt;60,0,ROUND(($D119*G$2)+VLOOKUP($C119,[2]CONFIG!$A$33:$C$43,3,FALSE),0))</f>
        <v>19973</v>
      </c>
      <c r="H119" s="482">
        <f>IF(D119&lt;60,0,ROUND(($D119*H$2)+VLOOKUP($C119,[2]CONFIG!$A$33:$C$43,3,FALSE),0))</f>
        <v>19973</v>
      </c>
      <c r="I119" s="482">
        <f>IF(D119&lt;60,0,ROUND(($D119*I$2)+VLOOKUP($C119,[2]CONFIG!$A$33:$C$43,3,FALSE),0))</f>
        <v>19973</v>
      </c>
      <c r="J119" s="491"/>
      <c r="K119" s="195">
        <f t="shared" si="4"/>
        <v>0</v>
      </c>
      <c r="L119" s="195">
        <f t="shared" si="5"/>
        <v>0</v>
      </c>
      <c r="M119" s="195">
        <f t="shared" si="6"/>
        <v>0</v>
      </c>
      <c r="N119" s="195">
        <f t="shared" si="7"/>
        <v>0</v>
      </c>
      <c r="P119" s="195">
        <f>E119+K119</f>
        <v>0</v>
      </c>
      <c r="Q119" s="195">
        <f>E119+L119</f>
        <v>0</v>
      </c>
    </row>
    <row r="120" spans="1:17" hidden="1" x14ac:dyDescent="0.25">
      <c r="A120" s="485" t="s">
        <v>470</v>
      </c>
      <c r="B120" s="490" t="str">
        <f>VLOOKUP(A120,[3]Sheet1!$B$1:$D$1757,3,FALSE)</f>
        <v>PRODUCT LEAD</v>
      </c>
      <c r="C120" s="490" t="str">
        <f>VLOOKUP(A120,[3]Sheet1!$B$1:$R$1757,17,FALSE)</f>
        <v>NONE</v>
      </c>
      <c r="D120" s="493">
        <v>84886</v>
      </c>
      <c r="E120" s="481">
        <v>0</v>
      </c>
      <c r="F120" s="482">
        <f>IF(D120&lt;60,0,ROUND(($D120*F$2)+VLOOKUP($C120,[2]CONFIG!$A$33:$C$43,3,FALSE),0))</f>
        <v>19862</v>
      </c>
      <c r="G120" s="482">
        <f>IF(D120&lt;60,0,ROUND(($D120*G$2)+VLOOKUP($C120,[2]CONFIG!$A$33:$C$43,3,FALSE),0))</f>
        <v>19862</v>
      </c>
      <c r="H120" s="482">
        <f>IF(D120&lt;60,0,ROUND(($D120*H$2)+VLOOKUP($C120,[2]CONFIG!$A$33:$C$43,3,FALSE),0))</f>
        <v>19862</v>
      </c>
      <c r="I120" s="482">
        <f>IF(D120&lt;60,0,ROUND(($D120*I$2)+VLOOKUP($C120,[2]CONFIG!$A$33:$C$43,3,FALSE),0))</f>
        <v>19862</v>
      </c>
      <c r="J120" s="491"/>
      <c r="K120" s="195">
        <f t="shared" si="4"/>
        <v>0</v>
      </c>
      <c r="L120" s="195">
        <f t="shared" si="5"/>
        <v>0</v>
      </c>
      <c r="M120" s="195">
        <f t="shared" si="6"/>
        <v>0</v>
      </c>
      <c r="N120" s="195">
        <f t="shared" si="7"/>
        <v>0</v>
      </c>
      <c r="P120" s="195">
        <f>E120+K120</f>
        <v>0</v>
      </c>
      <c r="Q120" s="195">
        <f>E120+L120</f>
        <v>0</v>
      </c>
    </row>
    <row r="121" spans="1:17" hidden="1" x14ac:dyDescent="0.25">
      <c r="A121" s="494" t="s">
        <v>471</v>
      </c>
      <c r="B121" s="490" t="str">
        <f>VLOOKUP(A121,[3]Sheet1!$B$1:$D$1757,3,FALSE)</f>
        <v>ENGINEER/SAFETY BEGINNER</v>
      </c>
      <c r="C121" s="490" t="str">
        <f>VLOOKUP(A121,[3]Sheet1!$B$1:$R$1757,17,FALSE)</f>
        <v>NONE</v>
      </c>
      <c r="D121" s="493">
        <v>84457</v>
      </c>
      <c r="E121" s="481">
        <v>0</v>
      </c>
      <c r="F121" s="482">
        <f>IF(D121&lt;60,0,ROUND(($D121*F$2)+VLOOKUP($C121,[2]CONFIG!$A$33:$C$43,3,FALSE),0))</f>
        <v>19781</v>
      </c>
      <c r="G121" s="482">
        <f>IF(D121&lt;60,0,ROUND(($D121*G$2)+VLOOKUP($C121,[2]CONFIG!$A$33:$C$43,3,FALSE),0))</f>
        <v>19781</v>
      </c>
      <c r="H121" s="482">
        <f>IF(D121&lt;60,0,ROUND(($D121*H$2)+VLOOKUP($C121,[2]CONFIG!$A$33:$C$43,3,FALSE),0))</f>
        <v>19781</v>
      </c>
      <c r="I121" s="482">
        <f>IF(D121&lt;60,0,ROUND(($D121*I$2)+VLOOKUP($C121,[2]CONFIG!$A$33:$C$43,3,FALSE),0))</f>
        <v>19781</v>
      </c>
      <c r="J121" s="491"/>
      <c r="K121" s="195">
        <f t="shared" si="4"/>
        <v>0</v>
      </c>
      <c r="L121" s="195">
        <f t="shared" si="5"/>
        <v>0</v>
      </c>
      <c r="M121" s="195">
        <f t="shared" si="6"/>
        <v>0</v>
      </c>
      <c r="N121" s="195">
        <f t="shared" si="7"/>
        <v>0</v>
      </c>
      <c r="P121" s="195">
        <v>0</v>
      </c>
      <c r="Q121" s="195">
        <v>0</v>
      </c>
    </row>
    <row r="122" spans="1:17" hidden="1" x14ac:dyDescent="0.25">
      <c r="A122" s="485" t="s">
        <v>472</v>
      </c>
      <c r="B122" s="490" t="str">
        <f>VLOOKUP(A122,[3]Sheet1!$B$1:$D$1757,3,FALSE)</f>
        <v>MANAGER, ACCOUNTS PAYABLE</v>
      </c>
      <c r="C122" s="490" t="str">
        <f>VLOOKUP(A122,[3]Sheet1!$B$1:$R$1757,17,FALSE)</f>
        <v>ADMN</v>
      </c>
      <c r="D122" s="493">
        <v>84248</v>
      </c>
      <c r="E122" s="481">
        <v>0</v>
      </c>
      <c r="F122" s="482">
        <f>IF(D122&lt;60,0,ROUND(($D122*F$2)+VLOOKUP($C122,[2]CONFIG!$A$33:$C$43,3,FALSE),0))</f>
        <v>19696</v>
      </c>
      <c r="G122" s="482">
        <f>IF(D122&lt;60,0,ROUND(($D122*G$2)+VLOOKUP($C122,[2]CONFIG!$A$33:$C$43,3,FALSE),0))</f>
        <v>19696</v>
      </c>
      <c r="H122" s="482">
        <f>IF(D122&lt;60,0,ROUND(($D122*H$2)+VLOOKUP($C122,[2]CONFIG!$A$33:$C$43,3,FALSE),0))</f>
        <v>19696</v>
      </c>
      <c r="I122" s="482">
        <f>IF(D122&lt;60,0,ROUND(($D122*I$2)+VLOOKUP($C122,[2]CONFIG!$A$33:$C$43,3,FALSE),0))</f>
        <v>19696</v>
      </c>
      <c r="J122" s="491"/>
      <c r="K122" s="195">
        <f t="shared" si="4"/>
        <v>0</v>
      </c>
      <c r="L122" s="195">
        <f t="shared" si="5"/>
        <v>0</v>
      </c>
      <c r="M122" s="195">
        <f t="shared" si="6"/>
        <v>0</v>
      </c>
      <c r="N122" s="195">
        <f t="shared" si="7"/>
        <v>0</v>
      </c>
      <c r="P122" s="195">
        <v>0</v>
      </c>
      <c r="Q122" s="195">
        <v>0</v>
      </c>
    </row>
    <row r="123" spans="1:17" hidden="1" x14ac:dyDescent="0.25">
      <c r="A123" s="485" t="s">
        <v>473</v>
      </c>
      <c r="B123" s="490" t="str">
        <f>VLOOKUP(A123,[3]Sheet1!$B$1:$D$1757,3,FALSE)</f>
        <v>MANAGER, ECE</v>
      </c>
      <c r="C123" s="490" t="str">
        <f>VLOOKUP(A123,[3]Sheet1!$B$1:$R$1757,17,FALSE)</f>
        <v>ADMN</v>
      </c>
      <c r="D123" s="493">
        <v>84248</v>
      </c>
      <c r="E123" s="481">
        <v>0</v>
      </c>
      <c r="F123" s="482">
        <f>IF(D123&lt;60,0,ROUND(($D123*F$2)+VLOOKUP($C123,[2]CONFIG!$A$33:$C$43,3,FALSE),0))</f>
        <v>19696</v>
      </c>
      <c r="G123" s="482">
        <f>IF(D123&lt;60,0,ROUND(($D123*G$2)+VLOOKUP($C123,[2]CONFIG!$A$33:$C$43,3,FALSE),0))</f>
        <v>19696</v>
      </c>
      <c r="H123" s="482">
        <f>IF(D123&lt;60,0,ROUND(($D123*H$2)+VLOOKUP($C123,[2]CONFIG!$A$33:$C$43,3,FALSE),0))</f>
        <v>19696</v>
      </c>
      <c r="I123" s="482">
        <f>IF(D123&lt;60,0,ROUND(($D123*I$2)+VLOOKUP($C123,[2]CONFIG!$A$33:$C$43,3,FALSE),0))</f>
        <v>19696</v>
      </c>
      <c r="J123" s="491"/>
      <c r="K123" s="195">
        <f t="shared" si="4"/>
        <v>0</v>
      </c>
      <c r="L123" s="195">
        <f t="shared" si="5"/>
        <v>0</v>
      </c>
      <c r="M123" s="195">
        <f t="shared" si="6"/>
        <v>0</v>
      </c>
      <c r="N123" s="195">
        <f t="shared" si="7"/>
        <v>0</v>
      </c>
      <c r="P123" s="195">
        <v>0</v>
      </c>
      <c r="Q123" s="195">
        <v>0</v>
      </c>
    </row>
    <row r="124" spans="1:17" hidden="1" x14ac:dyDescent="0.25">
      <c r="A124" s="485" t="s">
        <v>474</v>
      </c>
      <c r="B124" s="490" t="str">
        <f>VLOOKUP(A124,[3]Sheet1!$B$1:$D$1757,3,FALSE)</f>
        <v>MANAGER IV</v>
      </c>
      <c r="C124" s="490" t="str">
        <f>VLOOKUP(A124,[3]Sheet1!$B$1:$R$1757,17,FALSE)</f>
        <v>ADMN</v>
      </c>
      <c r="D124" s="493">
        <v>84205</v>
      </c>
      <c r="E124" s="481">
        <v>0</v>
      </c>
      <c r="F124" s="482">
        <f>IF(D124&lt;60,0,ROUND(($D124*F$2)+VLOOKUP($C124,[2]CONFIG!$A$33:$C$43,3,FALSE),0))</f>
        <v>19688</v>
      </c>
      <c r="G124" s="482">
        <f>IF(D124&lt;60,0,ROUND(($D124*G$2)+VLOOKUP($C124,[2]CONFIG!$A$33:$C$43,3,FALSE),0))</f>
        <v>19688</v>
      </c>
      <c r="H124" s="482">
        <f>IF(D124&lt;60,0,ROUND(($D124*H$2)+VLOOKUP($C124,[2]CONFIG!$A$33:$C$43,3,FALSE),0))</f>
        <v>19688</v>
      </c>
      <c r="I124" s="482">
        <f>IF(D124&lt;60,0,ROUND(($D124*I$2)+VLOOKUP($C124,[2]CONFIG!$A$33:$C$43,3,FALSE),0))</f>
        <v>19688</v>
      </c>
      <c r="J124" s="491"/>
      <c r="K124" s="195">
        <f t="shared" si="4"/>
        <v>0</v>
      </c>
      <c r="L124" s="195">
        <f t="shared" si="5"/>
        <v>0</v>
      </c>
      <c r="M124" s="195">
        <f t="shared" si="6"/>
        <v>0</v>
      </c>
      <c r="N124" s="195">
        <f t="shared" si="7"/>
        <v>0</v>
      </c>
      <c r="P124" s="195">
        <v>0</v>
      </c>
      <c r="Q124" s="195">
        <v>0</v>
      </c>
    </row>
    <row r="125" spans="1:17" x14ac:dyDescent="0.25">
      <c r="A125" s="485" t="s">
        <v>324</v>
      </c>
      <c r="B125" s="490" t="str">
        <f>VLOOKUP(A125,[3]Sheet1!$B$1:$D$1757,3,FALSE)</f>
        <v>PRINCIPAL, ASST HIGH SCH</v>
      </c>
      <c r="C125" s="490" t="str">
        <f>VLOOKUP(A125,[3]Sheet1!$B$1:$R$1757,17,FALSE)</f>
        <v>ADMN</v>
      </c>
      <c r="D125" s="493">
        <v>83881</v>
      </c>
      <c r="E125" s="481">
        <v>0</v>
      </c>
      <c r="F125" s="482">
        <f>IF(D125&lt;60,0,ROUND(($D125*F$2)+VLOOKUP($C125,[2]CONFIG!$A$33:$C$43,3,FALSE),0))</f>
        <v>19627</v>
      </c>
      <c r="G125" s="482">
        <f>IF(D125&lt;60,0,ROUND(($D125*G$2)+VLOOKUP($C125,[2]CONFIG!$A$33:$C$43,3,FALSE),0))</f>
        <v>19627</v>
      </c>
      <c r="H125" s="482">
        <f>IF(D125&lt;60,0,ROUND(($D125*H$2)+VLOOKUP($C125,[2]CONFIG!$A$33:$C$43,3,FALSE),0))</f>
        <v>19627</v>
      </c>
      <c r="I125" s="482">
        <f>IF(D125&lt;60,0,ROUND(($D125*I$2)+VLOOKUP($C125,[2]CONFIG!$A$33:$C$43,3,FALSE),0))</f>
        <v>19627</v>
      </c>
      <c r="J125" s="491"/>
      <c r="K125" s="195">
        <f t="shared" si="4"/>
        <v>0</v>
      </c>
      <c r="L125" s="195">
        <f t="shared" si="5"/>
        <v>0</v>
      </c>
      <c r="M125" s="195">
        <f t="shared" si="6"/>
        <v>0</v>
      </c>
      <c r="N125" s="195">
        <f t="shared" si="7"/>
        <v>0</v>
      </c>
      <c r="P125" s="195">
        <v>0</v>
      </c>
      <c r="Q125" s="195">
        <v>0</v>
      </c>
    </row>
    <row r="126" spans="1:17" hidden="1" x14ac:dyDescent="0.25">
      <c r="A126" s="485" t="s">
        <v>475</v>
      </c>
      <c r="B126" s="490" t="str">
        <f>VLOOKUP(A126,[3]Sheet1!$B$1:$D$1757,3,FALSE)</f>
        <v>SENIOR RESEARCH FELLOW</v>
      </c>
      <c r="C126" s="490" t="str">
        <f>VLOOKUP(A126,[3]Sheet1!$B$1:$R$1757,17,FALSE)</f>
        <v>NONE</v>
      </c>
      <c r="D126" s="493">
        <v>83830</v>
      </c>
      <c r="E126" s="481">
        <v>0</v>
      </c>
      <c r="F126" s="482">
        <f>IF(D126&lt;60,0,ROUND(($D126*F$2)+VLOOKUP($C126,[2]CONFIG!$A$33:$C$43,3,FALSE),0))</f>
        <v>19663</v>
      </c>
      <c r="G126" s="482">
        <f>IF(D126&lt;60,0,ROUND(($D126*G$2)+VLOOKUP($C126,[2]CONFIG!$A$33:$C$43,3,FALSE),0))</f>
        <v>19663</v>
      </c>
      <c r="H126" s="482">
        <f>IF(D126&lt;60,0,ROUND(($D126*H$2)+VLOOKUP($C126,[2]CONFIG!$A$33:$C$43,3,FALSE),0))</f>
        <v>19663</v>
      </c>
      <c r="I126" s="482">
        <f>IF(D126&lt;60,0,ROUND(($D126*I$2)+VLOOKUP($C126,[2]CONFIG!$A$33:$C$43,3,FALSE),0))</f>
        <v>19663</v>
      </c>
      <c r="J126" s="491"/>
      <c r="K126" s="195">
        <f t="shared" si="4"/>
        <v>0</v>
      </c>
      <c r="L126" s="195">
        <f t="shared" si="5"/>
        <v>0</v>
      </c>
      <c r="M126" s="195">
        <f t="shared" si="6"/>
        <v>0</v>
      </c>
      <c r="N126" s="195">
        <f t="shared" si="7"/>
        <v>0</v>
      </c>
      <c r="P126" s="195">
        <v>0</v>
      </c>
      <c r="Q126" s="195">
        <v>0</v>
      </c>
    </row>
    <row r="127" spans="1:17" hidden="1" x14ac:dyDescent="0.25">
      <c r="A127" s="485" t="s">
        <v>476</v>
      </c>
      <c r="B127" s="490" t="str">
        <f>VLOOKUP(A127,[3]Sheet1!$B$1:$D$1757,3,FALSE)</f>
        <v>COORDINATOR, CENTRAL CURR</v>
      </c>
      <c r="C127" s="490" t="str">
        <f>VLOOKUP(A127,[3]Sheet1!$B$1:$R$1757,17,FALSE)</f>
        <v>NONE</v>
      </c>
      <c r="D127" s="493">
        <v>83719</v>
      </c>
      <c r="E127" s="481">
        <v>0</v>
      </c>
      <c r="F127" s="482">
        <f>IF(D127&lt;60,0,ROUND(($D127*F$2)+VLOOKUP($C127,[2]CONFIG!$A$33:$C$43,3,FALSE),0))</f>
        <v>19642</v>
      </c>
      <c r="G127" s="482">
        <f>IF(D127&lt;60,0,ROUND(($D127*G$2)+VLOOKUP($C127,[2]CONFIG!$A$33:$C$43,3,FALSE),0))</f>
        <v>19642</v>
      </c>
      <c r="H127" s="482">
        <f>IF(D127&lt;60,0,ROUND(($D127*H$2)+VLOOKUP($C127,[2]CONFIG!$A$33:$C$43,3,FALSE),0))</f>
        <v>19642</v>
      </c>
      <c r="I127" s="482">
        <f>IF(D127&lt;60,0,ROUND(($D127*I$2)+VLOOKUP($C127,[2]CONFIG!$A$33:$C$43,3,FALSE),0))</f>
        <v>19642</v>
      </c>
      <c r="J127" s="491"/>
      <c r="K127" s="195">
        <f t="shared" si="4"/>
        <v>0</v>
      </c>
      <c r="L127" s="195">
        <f t="shared" si="5"/>
        <v>0</v>
      </c>
      <c r="M127" s="195">
        <f t="shared" si="6"/>
        <v>0</v>
      </c>
      <c r="N127" s="195">
        <f t="shared" si="7"/>
        <v>0</v>
      </c>
      <c r="P127" s="195">
        <v>0</v>
      </c>
      <c r="Q127" s="195">
        <v>0</v>
      </c>
    </row>
    <row r="128" spans="1:17" hidden="1" x14ac:dyDescent="0.25">
      <c r="A128" s="485" t="s">
        <v>477</v>
      </c>
      <c r="B128" s="490" t="str">
        <f>VLOOKUP(A128,[3]Sheet1!$B$1:$D$1757,3,FALSE)</f>
        <v>BUSINESS ANALYST</v>
      </c>
      <c r="C128" s="490" t="str">
        <f>VLOOKUP(A128,[3]Sheet1!$B$1:$R$1757,17,FALSE)</f>
        <v>NONE</v>
      </c>
      <c r="D128" s="493">
        <v>83427</v>
      </c>
      <c r="E128" s="481">
        <v>0</v>
      </c>
      <c r="F128" s="482">
        <f>IF(D128&lt;60,0,ROUND(($D128*F$2)+VLOOKUP($C128,[2]CONFIG!$A$33:$C$43,3,FALSE),0))</f>
        <v>19587</v>
      </c>
      <c r="G128" s="482">
        <f>IF(D128&lt;60,0,ROUND(($D128*G$2)+VLOOKUP($C128,[2]CONFIG!$A$33:$C$43,3,FALSE),0))</f>
        <v>19587</v>
      </c>
      <c r="H128" s="482">
        <f>IF(D128&lt;60,0,ROUND(($D128*H$2)+VLOOKUP($C128,[2]CONFIG!$A$33:$C$43,3,FALSE),0))</f>
        <v>19587</v>
      </c>
      <c r="I128" s="482">
        <f>IF(D128&lt;60,0,ROUND(($D128*I$2)+VLOOKUP($C128,[2]CONFIG!$A$33:$C$43,3,FALSE),0))</f>
        <v>19587</v>
      </c>
      <c r="J128" s="491"/>
      <c r="K128" s="195">
        <f t="shared" si="4"/>
        <v>0</v>
      </c>
      <c r="L128" s="195">
        <f t="shared" si="5"/>
        <v>0</v>
      </c>
      <c r="M128" s="195">
        <f t="shared" si="6"/>
        <v>0</v>
      </c>
      <c r="N128" s="195">
        <f t="shared" si="7"/>
        <v>0</v>
      </c>
      <c r="P128" s="195">
        <f>E128+K128</f>
        <v>0</v>
      </c>
      <c r="Q128" s="195">
        <f>E128+L128</f>
        <v>0</v>
      </c>
    </row>
    <row r="129" spans="1:17" hidden="1" x14ac:dyDescent="0.25">
      <c r="A129" s="485" t="s">
        <v>478</v>
      </c>
      <c r="B129" s="490" t="str">
        <f>VLOOKUP(A129,[3]Sheet1!$B$1:$D$1757,3,FALSE)</f>
        <v>MANAGER, TERMINAL OPERATNS</v>
      </c>
      <c r="C129" s="490" t="str">
        <f>VLOOKUP(A129,[3]Sheet1!$B$1:$R$1757,17,FALSE)</f>
        <v>ADMN</v>
      </c>
      <c r="D129" s="493">
        <v>82748</v>
      </c>
      <c r="E129" s="481">
        <v>0</v>
      </c>
      <c r="F129" s="482">
        <f>IF(D129&lt;60,0,ROUND(($D129*F$2)+VLOOKUP($C129,[2]CONFIG!$A$33:$C$43,3,FALSE),0))</f>
        <v>19413</v>
      </c>
      <c r="G129" s="482">
        <f>IF(D129&lt;60,0,ROUND(($D129*G$2)+VLOOKUP($C129,[2]CONFIG!$A$33:$C$43,3,FALSE),0))</f>
        <v>19413</v>
      </c>
      <c r="H129" s="482">
        <f>IF(D129&lt;60,0,ROUND(($D129*H$2)+VLOOKUP($C129,[2]CONFIG!$A$33:$C$43,3,FALSE),0))</f>
        <v>19413</v>
      </c>
      <c r="I129" s="482">
        <f>IF(D129&lt;60,0,ROUND(($D129*I$2)+VLOOKUP($C129,[2]CONFIG!$A$33:$C$43,3,FALSE),0))</f>
        <v>19413</v>
      </c>
      <c r="J129" s="491"/>
      <c r="K129" s="195">
        <f t="shared" si="4"/>
        <v>0</v>
      </c>
      <c r="L129" s="195">
        <f t="shared" si="5"/>
        <v>0</v>
      </c>
      <c r="M129" s="195">
        <f t="shared" si="6"/>
        <v>0</v>
      </c>
      <c r="N129" s="195">
        <f t="shared" si="7"/>
        <v>0</v>
      </c>
      <c r="P129" s="195">
        <v>0</v>
      </c>
      <c r="Q129" s="195">
        <v>0</v>
      </c>
    </row>
    <row r="130" spans="1:17" hidden="1" x14ac:dyDescent="0.25">
      <c r="A130" s="485" t="s">
        <v>479</v>
      </c>
      <c r="B130" s="490" t="str">
        <f>VLOOKUP(A130,[3]Sheet1!$B$1:$D$1757,3,FALSE)</f>
        <v>LEGAL ASSISTANT   (.75 FTE)</v>
      </c>
      <c r="C130" s="490" t="str">
        <f>VLOOKUP(A130,[3]Sheet1!$B$1:$R$1757,17,FALSE)</f>
        <v>NONE</v>
      </c>
      <c r="D130" s="493">
        <v>81888</v>
      </c>
      <c r="E130" s="481">
        <v>0</v>
      </c>
      <c r="F130" s="482">
        <f>IF(D130&lt;60,0,ROUND(($D130*F$2)+VLOOKUP($C130,[2]CONFIG!$A$33:$C$43,3,FALSE),0))</f>
        <v>19296</v>
      </c>
      <c r="G130" s="482">
        <f>IF(D130&lt;60,0,ROUND(($D130*G$2)+VLOOKUP($C130,[2]CONFIG!$A$33:$C$43,3,FALSE),0))</f>
        <v>19296</v>
      </c>
      <c r="H130" s="482">
        <f>IF(D130&lt;60,0,ROUND(($D130*H$2)+VLOOKUP($C130,[2]CONFIG!$A$33:$C$43,3,FALSE),0))</f>
        <v>19296</v>
      </c>
      <c r="I130" s="482">
        <f>IF(D130&lt;60,0,ROUND(($D130*I$2)+VLOOKUP($C130,[2]CONFIG!$A$33:$C$43,3,FALSE),0))</f>
        <v>19296</v>
      </c>
      <c r="J130" s="491"/>
      <c r="K130" s="195">
        <f t="shared" si="4"/>
        <v>0</v>
      </c>
      <c r="L130" s="195">
        <f t="shared" si="5"/>
        <v>0</v>
      </c>
      <c r="M130" s="195">
        <f t="shared" si="6"/>
        <v>0</v>
      </c>
      <c r="N130" s="195">
        <f t="shared" si="7"/>
        <v>0</v>
      </c>
      <c r="P130" s="195">
        <v>0</v>
      </c>
      <c r="Q130" s="195">
        <v>0</v>
      </c>
    </row>
    <row r="131" spans="1:17" hidden="1" x14ac:dyDescent="0.25">
      <c r="A131" s="485" t="s">
        <v>480</v>
      </c>
      <c r="B131" s="490" t="str">
        <f>VLOOKUP(A131,[3]Sheet1!$B$1:$D$1757,3,FALSE)</f>
        <v>MANAGER, FINANCE</v>
      </c>
      <c r="C131" s="490" t="str">
        <f>VLOOKUP(A131,[3]Sheet1!$B$1:$R$1757,17,FALSE)</f>
        <v>ADMN</v>
      </c>
      <c r="D131" s="493">
        <v>82500</v>
      </c>
      <c r="E131" s="481">
        <v>0</v>
      </c>
      <c r="F131" s="482">
        <f>IF(D131&lt;60,0,ROUND(($D131*F$2)+VLOOKUP($C131,[2]CONFIG!$A$33:$C$43,3,FALSE),0))</f>
        <v>19366</v>
      </c>
      <c r="G131" s="482">
        <f>IF(D131&lt;60,0,ROUND(($D131*G$2)+VLOOKUP($C131,[2]CONFIG!$A$33:$C$43,3,FALSE),0))</f>
        <v>19366</v>
      </c>
      <c r="H131" s="482">
        <f>IF(D131&lt;60,0,ROUND(($D131*H$2)+VLOOKUP($C131,[2]CONFIG!$A$33:$C$43,3,FALSE),0))</f>
        <v>19366</v>
      </c>
      <c r="I131" s="482">
        <f>IF(D131&lt;60,0,ROUND(($D131*I$2)+VLOOKUP($C131,[2]CONFIG!$A$33:$C$43,3,FALSE),0))</f>
        <v>19366</v>
      </c>
      <c r="J131" s="491"/>
      <c r="K131" s="195">
        <f t="shared" si="4"/>
        <v>0</v>
      </c>
      <c r="L131" s="195">
        <f t="shared" si="5"/>
        <v>0</v>
      </c>
      <c r="M131" s="195">
        <f t="shared" si="6"/>
        <v>0</v>
      </c>
      <c r="N131" s="195">
        <f t="shared" si="7"/>
        <v>0</v>
      </c>
      <c r="P131" s="195">
        <v>0</v>
      </c>
      <c r="Q131" s="195">
        <v>0</v>
      </c>
    </row>
    <row r="132" spans="1:17" hidden="1" x14ac:dyDescent="0.25">
      <c r="A132" s="485" t="s">
        <v>481</v>
      </c>
      <c r="B132" s="490" t="str">
        <f>VLOOKUP(A132,[3]Sheet1!$B$1:$D$1757,3,FALSE)</f>
        <v>ASSISTANT TO THE TREASURER</v>
      </c>
      <c r="C132" s="490" t="str">
        <f>VLOOKUP(A132,[3]Sheet1!$B$1:$R$1757,17,FALSE)</f>
        <v>ADMN</v>
      </c>
      <c r="D132" s="493">
        <v>82221</v>
      </c>
      <c r="E132" s="481">
        <v>0</v>
      </c>
      <c r="F132" s="482">
        <f>IF(D132&lt;60,0,ROUND(($D132*F$2)+VLOOKUP($C132,[2]CONFIG!$A$33:$C$43,3,FALSE),0))</f>
        <v>19313</v>
      </c>
      <c r="G132" s="482">
        <f>IF(D132&lt;60,0,ROUND(($D132*G$2)+VLOOKUP($C132,[2]CONFIG!$A$33:$C$43,3,FALSE),0))</f>
        <v>19313</v>
      </c>
      <c r="H132" s="482">
        <f>IF(D132&lt;60,0,ROUND(($D132*H$2)+VLOOKUP($C132,[2]CONFIG!$A$33:$C$43,3,FALSE),0))</f>
        <v>19313</v>
      </c>
      <c r="I132" s="482">
        <f>IF(D132&lt;60,0,ROUND(($D132*I$2)+VLOOKUP($C132,[2]CONFIG!$A$33:$C$43,3,FALSE),0))</f>
        <v>19313</v>
      </c>
      <c r="J132" s="491"/>
      <c r="K132" s="195">
        <f t="shared" si="4"/>
        <v>0</v>
      </c>
      <c r="L132" s="195">
        <f t="shared" si="5"/>
        <v>0</v>
      </c>
      <c r="M132" s="195">
        <f t="shared" si="6"/>
        <v>0</v>
      </c>
      <c r="N132" s="195">
        <f t="shared" si="7"/>
        <v>0</v>
      </c>
      <c r="P132" s="195">
        <v>0</v>
      </c>
      <c r="Q132" s="195">
        <v>0</v>
      </c>
    </row>
    <row r="133" spans="1:17" hidden="1" x14ac:dyDescent="0.25">
      <c r="A133" s="485" t="s">
        <v>482</v>
      </c>
      <c r="B133" s="490" t="str">
        <f>VLOOKUP(A133,[3]Sheet1!$B$1:$D$1757,3,FALSE)</f>
        <v>DIR, PURCHASING</v>
      </c>
      <c r="C133" s="490" t="str">
        <f>VLOOKUP(A133,[3]Sheet1!$B$1:$R$1757,17,FALSE)</f>
        <v>ADMN</v>
      </c>
      <c r="D133" s="493">
        <v>82064</v>
      </c>
      <c r="E133" s="481">
        <v>0</v>
      </c>
      <c r="F133" s="482">
        <f>IF(D133&lt;60,0,ROUND(($D133*F$2)+VLOOKUP($C133,[2]CONFIG!$A$33:$C$43,3,FALSE),0))</f>
        <v>19284</v>
      </c>
      <c r="G133" s="482">
        <f>IF(D133&lt;60,0,ROUND(($D133*G$2)+VLOOKUP($C133,[2]CONFIG!$A$33:$C$43,3,FALSE),0))</f>
        <v>19284</v>
      </c>
      <c r="H133" s="482">
        <f>IF(D133&lt;60,0,ROUND(($D133*H$2)+VLOOKUP($C133,[2]CONFIG!$A$33:$C$43,3,FALSE),0))</f>
        <v>19284</v>
      </c>
      <c r="I133" s="482">
        <f>IF(D133&lt;60,0,ROUND(($D133*I$2)+VLOOKUP($C133,[2]CONFIG!$A$33:$C$43,3,FALSE),0))</f>
        <v>19284</v>
      </c>
      <c r="J133" s="491"/>
      <c r="K133" s="195">
        <f t="shared" ref="K133:K196" si="8">(ROUND($E133*$K$2,2))</f>
        <v>0</v>
      </c>
      <c r="L133" s="195">
        <f t="shared" ref="L133:L196" si="9">(ROUND($E133*$L$2,2))</f>
        <v>0</v>
      </c>
      <c r="M133" s="195">
        <f t="shared" ref="M133:M196" si="10">(ROUND($E133*$M$2,2))</f>
        <v>0</v>
      </c>
      <c r="N133" s="195">
        <f t="shared" ref="N133:N196" si="11">(ROUND($E133*$N$2,2))</f>
        <v>0</v>
      </c>
      <c r="P133" s="195">
        <v>0</v>
      </c>
      <c r="Q133" s="195">
        <v>0</v>
      </c>
    </row>
    <row r="134" spans="1:17" hidden="1" x14ac:dyDescent="0.25">
      <c r="A134" s="485" t="s">
        <v>483</v>
      </c>
      <c r="B134" s="490" t="str">
        <f>VLOOKUP(A134,[3]Sheet1!$B$1:$D$1757,3,FALSE)</f>
        <v>MANAGER, HRIS</v>
      </c>
      <c r="C134" s="490" t="str">
        <f>VLOOKUP(A134,[3]Sheet1!$B$1:$R$1757,17,FALSE)</f>
        <v>ADMN</v>
      </c>
      <c r="D134" s="493">
        <v>81462</v>
      </c>
      <c r="E134" s="481">
        <v>0</v>
      </c>
      <c r="F134" s="482">
        <f>IF(D134&lt;60,0,ROUND(($D134*F$2)+VLOOKUP($C134,[2]CONFIG!$A$33:$C$43,3,FALSE),0))</f>
        <v>19170</v>
      </c>
      <c r="G134" s="482">
        <f>IF(D134&lt;60,0,ROUND(($D134*G$2)+VLOOKUP($C134,[2]CONFIG!$A$33:$C$43,3,FALSE),0))</f>
        <v>19170</v>
      </c>
      <c r="H134" s="482">
        <f>IF(D134&lt;60,0,ROUND(($D134*H$2)+VLOOKUP($C134,[2]CONFIG!$A$33:$C$43,3,FALSE),0))</f>
        <v>19170</v>
      </c>
      <c r="I134" s="482">
        <f>IF(D134&lt;60,0,ROUND(($D134*I$2)+VLOOKUP($C134,[2]CONFIG!$A$33:$C$43,3,FALSE),0))</f>
        <v>19170</v>
      </c>
      <c r="J134" s="491"/>
      <c r="K134" s="195">
        <f t="shared" si="8"/>
        <v>0</v>
      </c>
      <c r="L134" s="195">
        <f t="shared" si="9"/>
        <v>0</v>
      </c>
      <c r="M134" s="195">
        <f t="shared" si="10"/>
        <v>0</v>
      </c>
      <c r="N134" s="195">
        <f t="shared" si="11"/>
        <v>0</v>
      </c>
      <c r="P134" s="195">
        <v>0</v>
      </c>
      <c r="Q134" s="195">
        <v>0</v>
      </c>
    </row>
    <row r="135" spans="1:17" hidden="1" x14ac:dyDescent="0.25">
      <c r="A135" s="485" t="s">
        <v>484</v>
      </c>
      <c r="B135" s="490" t="str">
        <f>VLOOKUP(A135,[3]Sheet1!$B$1:$D$1757,3,FALSE)</f>
        <v>MANAGER, ATHLETICS</v>
      </c>
      <c r="C135" s="490" t="str">
        <f>VLOOKUP(A135,[3]Sheet1!$B$1:$R$1757,17,FALSE)</f>
        <v>ADMN</v>
      </c>
      <c r="D135" s="493">
        <v>81141</v>
      </c>
      <c r="E135" s="481">
        <v>0</v>
      </c>
      <c r="F135" s="482">
        <f>IF(D135&lt;60,0,ROUND(($D135*F$2)+VLOOKUP($C135,[2]CONFIG!$A$33:$C$43,3,FALSE),0))</f>
        <v>19109</v>
      </c>
      <c r="G135" s="482">
        <f>IF(D135&lt;60,0,ROUND(($D135*G$2)+VLOOKUP($C135,[2]CONFIG!$A$33:$C$43,3,FALSE),0))</f>
        <v>19109</v>
      </c>
      <c r="H135" s="482">
        <f>IF(D135&lt;60,0,ROUND(($D135*H$2)+VLOOKUP($C135,[2]CONFIG!$A$33:$C$43,3,FALSE),0))</f>
        <v>19109</v>
      </c>
      <c r="I135" s="482">
        <f>IF(D135&lt;60,0,ROUND(($D135*I$2)+VLOOKUP($C135,[2]CONFIG!$A$33:$C$43,3,FALSE),0))</f>
        <v>19109</v>
      </c>
      <c r="J135" s="491"/>
      <c r="K135" s="195">
        <f t="shared" si="8"/>
        <v>0</v>
      </c>
      <c r="L135" s="195">
        <f t="shared" si="9"/>
        <v>0</v>
      </c>
      <c r="M135" s="195">
        <f t="shared" si="10"/>
        <v>0</v>
      </c>
      <c r="N135" s="195">
        <f t="shared" si="11"/>
        <v>0</v>
      </c>
      <c r="P135" s="195">
        <v>0</v>
      </c>
      <c r="Q135" s="195">
        <v>0</v>
      </c>
    </row>
    <row r="136" spans="1:17" hidden="1" x14ac:dyDescent="0.25">
      <c r="A136" s="485" t="s">
        <v>485</v>
      </c>
      <c r="B136" s="490" t="str">
        <f>VLOOKUP(A136,[3]Sheet1!$B$1:$D$1757,3,FALSE)</f>
        <v>COORDINATOR, CTL ELA COMPL</v>
      </c>
      <c r="C136" s="490" t="str">
        <f>VLOOKUP(A136,[3]Sheet1!$B$1:$R$1757,17,FALSE)</f>
        <v>NONE</v>
      </c>
      <c r="D136" s="493">
        <v>81035</v>
      </c>
      <c r="E136" s="481">
        <v>0</v>
      </c>
      <c r="F136" s="482">
        <f>IF(D136&lt;60,0,ROUND(($D136*F$2)+VLOOKUP($C136,[2]CONFIG!$A$33:$C$43,3,FALSE),0))</f>
        <v>19135</v>
      </c>
      <c r="G136" s="482">
        <f>IF(D136&lt;60,0,ROUND(($D136*G$2)+VLOOKUP($C136,[2]CONFIG!$A$33:$C$43,3,FALSE),0))</f>
        <v>19135</v>
      </c>
      <c r="H136" s="482">
        <f>IF(D136&lt;60,0,ROUND(($D136*H$2)+VLOOKUP($C136,[2]CONFIG!$A$33:$C$43,3,FALSE),0))</f>
        <v>19135</v>
      </c>
      <c r="I136" s="482">
        <f>IF(D136&lt;60,0,ROUND(($D136*I$2)+VLOOKUP($C136,[2]CONFIG!$A$33:$C$43,3,FALSE),0))</f>
        <v>19135</v>
      </c>
      <c r="J136" s="491"/>
      <c r="K136" s="195">
        <f t="shared" si="8"/>
        <v>0</v>
      </c>
      <c r="L136" s="195">
        <f t="shared" si="9"/>
        <v>0</v>
      </c>
      <c r="M136" s="195">
        <f t="shared" si="10"/>
        <v>0</v>
      </c>
      <c r="N136" s="195">
        <f t="shared" si="11"/>
        <v>0</v>
      </c>
      <c r="P136" s="195">
        <v>0</v>
      </c>
      <c r="Q136" s="195">
        <v>0</v>
      </c>
    </row>
    <row r="137" spans="1:17" hidden="1" x14ac:dyDescent="0.25">
      <c r="A137" s="485" t="s">
        <v>486</v>
      </c>
      <c r="B137" s="490" t="str">
        <f>VLOOKUP(A137,[3]Sheet1!$B$1:$D$1757,3,FALSE)</f>
        <v>EDUCATIONAL PRO-TECH</v>
      </c>
      <c r="C137" s="490" t="str">
        <f>VLOOKUP(A137,[3]Sheet1!$B$1:$R$1757,17,FALSE)</f>
        <v>NONE</v>
      </c>
      <c r="D137" s="493">
        <v>80100</v>
      </c>
      <c r="E137" s="481">
        <v>0</v>
      </c>
      <c r="F137" s="482">
        <f>IF(D137&lt;60,0,ROUND(($D137*F$2)+VLOOKUP($C137,[2]CONFIG!$A$33:$C$43,3,FALSE),0))</f>
        <v>18959</v>
      </c>
      <c r="G137" s="482">
        <f>IF(D137&lt;60,0,ROUND(($D137*G$2)+VLOOKUP($C137,[2]CONFIG!$A$33:$C$43,3,FALSE),0))</f>
        <v>18959</v>
      </c>
      <c r="H137" s="482">
        <f>IF(D137&lt;60,0,ROUND(($D137*H$2)+VLOOKUP($C137,[2]CONFIG!$A$33:$C$43,3,FALSE),0))</f>
        <v>18959</v>
      </c>
      <c r="I137" s="482">
        <f>IF(D137&lt;60,0,ROUND(($D137*I$2)+VLOOKUP($C137,[2]CONFIG!$A$33:$C$43,3,FALSE),0))</f>
        <v>18959</v>
      </c>
      <c r="J137" s="491"/>
      <c r="K137" s="195">
        <f t="shared" si="8"/>
        <v>0</v>
      </c>
      <c r="L137" s="195">
        <f t="shared" si="9"/>
        <v>0</v>
      </c>
      <c r="M137" s="195">
        <f t="shared" si="10"/>
        <v>0</v>
      </c>
      <c r="N137" s="195">
        <f t="shared" si="11"/>
        <v>0</v>
      </c>
      <c r="P137" s="195">
        <v>0</v>
      </c>
      <c r="Q137" s="195">
        <v>0</v>
      </c>
    </row>
    <row r="138" spans="1:17" hidden="1" x14ac:dyDescent="0.25">
      <c r="A138" s="485" t="s">
        <v>487</v>
      </c>
      <c r="B138" s="490" t="str">
        <f>VLOOKUP(A138,[3]Sheet1!$B$1:$D$1757,3,FALSE)</f>
        <v>DIR, COUNSELING</v>
      </c>
      <c r="C138" s="490" t="str">
        <f>VLOOKUP(A138,[3]Sheet1!$B$1:$R$1757,17,FALSE)</f>
        <v>ADMN</v>
      </c>
      <c r="D138" s="493">
        <v>80000</v>
      </c>
      <c r="E138" s="481">
        <v>0</v>
      </c>
      <c r="F138" s="482">
        <f>IF(D138&lt;60,0,ROUND(($D138*F$2)+VLOOKUP($C138,[2]CONFIG!$A$33:$C$43,3,FALSE),0))</f>
        <v>18894</v>
      </c>
      <c r="G138" s="482">
        <f>IF(D138&lt;60,0,ROUND(($D138*G$2)+VLOOKUP($C138,[2]CONFIG!$A$33:$C$43,3,FALSE),0))</f>
        <v>18894</v>
      </c>
      <c r="H138" s="482">
        <f>IF(D138&lt;60,0,ROUND(($D138*H$2)+VLOOKUP($C138,[2]CONFIG!$A$33:$C$43,3,FALSE),0))</f>
        <v>18894</v>
      </c>
      <c r="I138" s="482">
        <f>IF(D138&lt;60,0,ROUND(($D138*I$2)+VLOOKUP($C138,[2]CONFIG!$A$33:$C$43,3,FALSE),0))</f>
        <v>18894</v>
      </c>
      <c r="J138" s="491"/>
      <c r="K138" s="195">
        <f t="shared" si="8"/>
        <v>0</v>
      </c>
      <c r="L138" s="195">
        <f t="shared" si="9"/>
        <v>0</v>
      </c>
      <c r="M138" s="195">
        <f t="shared" si="10"/>
        <v>0</v>
      </c>
      <c r="N138" s="195">
        <f t="shared" si="11"/>
        <v>0</v>
      </c>
      <c r="P138" s="195">
        <v>0</v>
      </c>
      <c r="Q138" s="195">
        <v>0</v>
      </c>
    </row>
    <row r="139" spans="1:17" hidden="1" x14ac:dyDescent="0.25">
      <c r="A139" s="485" t="s">
        <v>488</v>
      </c>
      <c r="B139" s="490" t="str">
        <f>VLOOKUP(A139,[3]Sheet1!$B$1:$D$1757,3,FALSE)</f>
        <v>DIR, STUDENT RE-ENGAGEMENT</v>
      </c>
      <c r="C139" s="490" t="str">
        <f>VLOOKUP(A139,[3]Sheet1!$B$1:$R$1757,17,FALSE)</f>
        <v>ADMN</v>
      </c>
      <c r="D139" s="493">
        <v>80000</v>
      </c>
      <c r="E139" s="481">
        <v>0</v>
      </c>
      <c r="F139" s="482">
        <f>IF(D139&lt;60,0,ROUND(($D139*F$2)+VLOOKUP($C139,[2]CONFIG!$A$33:$C$43,3,FALSE),0))</f>
        <v>18894</v>
      </c>
      <c r="G139" s="482">
        <f>IF(D139&lt;60,0,ROUND(($D139*G$2)+VLOOKUP($C139,[2]CONFIG!$A$33:$C$43,3,FALSE),0))</f>
        <v>18894</v>
      </c>
      <c r="H139" s="482">
        <f>IF(D139&lt;60,0,ROUND(($D139*H$2)+VLOOKUP($C139,[2]CONFIG!$A$33:$C$43,3,FALSE),0))</f>
        <v>18894</v>
      </c>
      <c r="I139" s="482">
        <f>IF(D139&lt;60,0,ROUND(($D139*I$2)+VLOOKUP($C139,[2]CONFIG!$A$33:$C$43,3,FALSE),0))</f>
        <v>18894</v>
      </c>
      <c r="J139" s="491"/>
      <c r="K139" s="195">
        <f t="shared" si="8"/>
        <v>0</v>
      </c>
      <c r="L139" s="195">
        <f t="shared" si="9"/>
        <v>0</v>
      </c>
      <c r="M139" s="195">
        <f t="shared" si="10"/>
        <v>0</v>
      </c>
      <c r="N139" s="195">
        <f t="shared" si="11"/>
        <v>0</v>
      </c>
      <c r="P139" s="195">
        <v>0</v>
      </c>
      <c r="Q139" s="195">
        <v>0</v>
      </c>
    </row>
    <row r="140" spans="1:17" hidden="1" x14ac:dyDescent="0.25">
      <c r="A140" s="485" t="s">
        <v>489</v>
      </c>
      <c r="B140" s="490" t="str">
        <f>VLOOKUP(A140,[3]Sheet1!$B$1:$D$1757,3,FALSE)</f>
        <v>MANAGER, CAMPUS</v>
      </c>
      <c r="C140" s="490" t="str">
        <f>VLOOKUP(A140,[3]Sheet1!$B$1:$R$1757,17,FALSE)</f>
        <v>ADMN</v>
      </c>
      <c r="D140" s="493">
        <v>80000</v>
      </c>
      <c r="E140" s="481">
        <v>0</v>
      </c>
      <c r="F140" s="482">
        <f>IF(D140&lt;60,0,ROUND(($D140*F$2)+VLOOKUP($C140,[2]CONFIG!$A$33:$C$43,3,FALSE),0))</f>
        <v>18894</v>
      </c>
      <c r="G140" s="482">
        <f>IF(D140&lt;60,0,ROUND(($D140*G$2)+VLOOKUP($C140,[2]CONFIG!$A$33:$C$43,3,FALSE),0))</f>
        <v>18894</v>
      </c>
      <c r="H140" s="482">
        <f>IF(D140&lt;60,0,ROUND(($D140*H$2)+VLOOKUP($C140,[2]CONFIG!$A$33:$C$43,3,FALSE),0))</f>
        <v>18894</v>
      </c>
      <c r="I140" s="482">
        <f>IF(D140&lt;60,0,ROUND(($D140*I$2)+VLOOKUP($C140,[2]CONFIG!$A$33:$C$43,3,FALSE),0))</f>
        <v>18894</v>
      </c>
      <c r="J140" s="491"/>
      <c r="K140" s="195">
        <f t="shared" si="8"/>
        <v>0</v>
      </c>
      <c r="L140" s="195">
        <f t="shared" si="9"/>
        <v>0</v>
      </c>
      <c r="M140" s="195">
        <f t="shared" si="10"/>
        <v>0</v>
      </c>
      <c r="N140" s="195">
        <f t="shared" si="11"/>
        <v>0</v>
      </c>
      <c r="P140" s="195">
        <v>0</v>
      </c>
      <c r="Q140" s="195">
        <v>0</v>
      </c>
    </row>
    <row r="141" spans="1:17" hidden="1" x14ac:dyDescent="0.25">
      <c r="A141" s="485" t="s">
        <v>490</v>
      </c>
      <c r="B141" s="490" t="str">
        <f>VLOOKUP(A141,[3]Sheet1!$B$1:$D$1757,3,FALSE)</f>
        <v>SPECIALIST, PROJECT 232</v>
      </c>
      <c r="C141" s="490" t="str">
        <f>VLOOKUP(A141,[3]Sheet1!$B$1:$R$1757,17,FALSE)</f>
        <v>NONE</v>
      </c>
      <c r="D141" s="493">
        <v>79826</v>
      </c>
      <c r="E141" s="481">
        <v>0</v>
      </c>
      <c r="F141" s="482">
        <f>IF(D141&lt;60,0,ROUND(($D141*F$2)+VLOOKUP($C141,[2]CONFIG!$A$33:$C$43,3,FALSE),0))</f>
        <v>18907</v>
      </c>
      <c r="G141" s="482">
        <f>IF(D141&lt;60,0,ROUND(($D141*G$2)+VLOOKUP($C141,[2]CONFIG!$A$33:$C$43,3,FALSE),0))</f>
        <v>18907</v>
      </c>
      <c r="H141" s="482">
        <f>IF(D141&lt;60,0,ROUND(($D141*H$2)+VLOOKUP($C141,[2]CONFIG!$A$33:$C$43,3,FALSE),0))</f>
        <v>18907</v>
      </c>
      <c r="I141" s="482">
        <f>IF(D141&lt;60,0,ROUND(($D141*I$2)+VLOOKUP($C141,[2]CONFIG!$A$33:$C$43,3,FALSE),0))</f>
        <v>18907</v>
      </c>
      <c r="J141" s="491"/>
      <c r="K141" s="195">
        <f t="shared" si="8"/>
        <v>0</v>
      </c>
      <c r="L141" s="195">
        <f t="shared" si="9"/>
        <v>0</v>
      </c>
      <c r="M141" s="195">
        <f t="shared" si="10"/>
        <v>0</v>
      </c>
      <c r="N141" s="195">
        <f t="shared" si="11"/>
        <v>0</v>
      </c>
      <c r="P141" s="195">
        <f>E141+K141</f>
        <v>0</v>
      </c>
      <c r="Q141" s="195">
        <f>E141+L141</f>
        <v>0</v>
      </c>
    </row>
    <row r="142" spans="1:17" hidden="1" x14ac:dyDescent="0.25">
      <c r="A142" s="485" t="s">
        <v>491</v>
      </c>
      <c r="B142" s="490" t="str">
        <f>VLOOKUP(A142,[3]Sheet1!$B$1:$D$1757,3,FALSE)</f>
        <v>MANAGER, GIFTED/TALENTED</v>
      </c>
      <c r="C142" s="490" t="str">
        <f>VLOOKUP(A142,[3]Sheet1!$B$1:$R$1757,17,FALSE)</f>
        <v>ADMN</v>
      </c>
      <c r="D142" s="493">
        <v>79704</v>
      </c>
      <c r="E142" s="481">
        <v>0</v>
      </c>
      <c r="F142" s="482">
        <f>IF(D142&lt;60,0,ROUND(($D142*F$2)+VLOOKUP($C142,[2]CONFIG!$A$33:$C$43,3,FALSE),0))</f>
        <v>18838</v>
      </c>
      <c r="G142" s="482">
        <f>IF(D142&lt;60,0,ROUND(($D142*G$2)+VLOOKUP($C142,[2]CONFIG!$A$33:$C$43,3,FALSE),0))</f>
        <v>18838</v>
      </c>
      <c r="H142" s="482">
        <f>IF(D142&lt;60,0,ROUND(($D142*H$2)+VLOOKUP($C142,[2]CONFIG!$A$33:$C$43,3,FALSE),0))</f>
        <v>18838</v>
      </c>
      <c r="I142" s="482">
        <f>IF(D142&lt;60,0,ROUND(($D142*I$2)+VLOOKUP($C142,[2]CONFIG!$A$33:$C$43,3,FALSE),0))</f>
        <v>18838</v>
      </c>
      <c r="J142" s="491"/>
      <c r="K142" s="195">
        <f t="shared" si="8"/>
        <v>0</v>
      </c>
      <c r="L142" s="195">
        <f t="shared" si="9"/>
        <v>0</v>
      </c>
      <c r="M142" s="195">
        <f t="shared" si="10"/>
        <v>0</v>
      </c>
      <c r="N142" s="195">
        <f t="shared" si="11"/>
        <v>0</v>
      </c>
      <c r="P142" s="195">
        <v>0</v>
      </c>
      <c r="Q142" s="195">
        <v>0</v>
      </c>
    </row>
    <row r="143" spans="1:17" hidden="1" x14ac:dyDescent="0.25">
      <c r="A143" s="485" t="s">
        <v>492</v>
      </c>
      <c r="B143" s="490" t="str">
        <f>VLOOKUP(A143,[3]Sheet1!$B$1:$D$1757,3,FALSE)</f>
        <v>MANAGER, SENIOR ELA PROG</v>
      </c>
      <c r="C143" s="490" t="str">
        <f>VLOOKUP(A143,[3]Sheet1!$B$1:$R$1757,17,FALSE)</f>
        <v>ADMN</v>
      </c>
      <c r="D143" s="493">
        <v>79000</v>
      </c>
      <c r="E143" s="481">
        <v>0</v>
      </c>
      <c r="F143" s="482">
        <f>IF(D143&lt;60,0,ROUND(($D143*F$2)+VLOOKUP($C143,[2]CONFIG!$A$33:$C$43,3,FALSE),0))</f>
        <v>18705</v>
      </c>
      <c r="G143" s="482">
        <f>IF(D143&lt;60,0,ROUND(($D143*G$2)+VLOOKUP($C143,[2]CONFIG!$A$33:$C$43,3,FALSE),0))</f>
        <v>18705</v>
      </c>
      <c r="H143" s="482">
        <f>IF(D143&lt;60,0,ROUND(($D143*H$2)+VLOOKUP($C143,[2]CONFIG!$A$33:$C$43,3,FALSE),0))</f>
        <v>18705</v>
      </c>
      <c r="I143" s="482">
        <f>IF(D143&lt;60,0,ROUND(($D143*I$2)+VLOOKUP($C143,[2]CONFIG!$A$33:$C$43,3,FALSE),0))</f>
        <v>18705</v>
      </c>
      <c r="J143" s="491"/>
      <c r="K143" s="195">
        <f t="shared" si="8"/>
        <v>0</v>
      </c>
      <c r="L143" s="195">
        <f t="shared" si="9"/>
        <v>0</v>
      </c>
      <c r="M143" s="195">
        <f t="shared" si="10"/>
        <v>0</v>
      </c>
      <c r="N143" s="195">
        <f t="shared" si="11"/>
        <v>0</v>
      </c>
      <c r="P143" s="195">
        <v>0</v>
      </c>
      <c r="Q143" s="195">
        <v>0</v>
      </c>
    </row>
    <row r="144" spans="1:17" hidden="1" x14ac:dyDescent="0.25">
      <c r="A144" s="485" t="s">
        <v>493</v>
      </c>
      <c r="B144" s="490" t="str">
        <f>VLOOKUP(A144,[3]Sheet1!$B$1:$D$1757,3,FALSE)</f>
        <v>MANAGER</v>
      </c>
      <c r="C144" s="490" t="str">
        <f>VLOOKUP(A144,[3]Sheet1!$B$1:$R$1757,17,FALSE)</f>
        <v>ADMN</v>
      </c>
      <c r="D144" s="493">
        <v>78723</v>
      </c>
      <c r="E144" s="481">
        <v>0</v>
      </c>
      <c r="F144" s="482">
        <f>IF(D144&lt;60,0,ROUND(($D144*F$2)+VLOOKUP($C144,[2]CONFIG!$A$33:$C$43,3,FALSE),0))</f>
        <v>18653</v>
      </c>
      <c r="G144" s="482">
        <f>IF(D144&lt;60,0,ROUND(($D144*G$2)+VLOOKUP($C144,[2]CONFIG!$A$33:$C$43,3,FALSE),0))</f>
        <v>18653</v>
      </c>
      <c r="H144" s="482">
        <f>IF(D144&lt;60,0,ROUND(($D144*H$2)+VLOOKUP($C144,[2]CONFIG!$A$33:$C$43,3,FALSE),0))</f>
        <v>18653</v>
      </c>
      <c r="I144" s="482">
        <f>IF(D144&lt;60,0,ROUND(($D144*I$2)+VLOOKUP($C144,[2]CONFIG!$A$33:$C$43,3,FALSE),0))</f>
        <v>18653</v>
      </c>
      <c r="J144" s="491"/>
      <c r="K144" s="195">
        <f t="shared" si="8"/>
        <v>0</v>
      </c>
      <c r="L144" s="195">
        <f t="shared" si="9"/>
        <v>0</v>
      </c>
      <c r="M144" s="195">
        <f t="shared" si="10"/>
        <v>0</v>
      </c>
      <c r="N144" s="195">
        <f t="shared" si="11"/>
        <v>0</v>
      </c>
      <c r="P144" s="195">
        <v>0</v>
      </c>
      <c r="Q144" s="195">
        <v>0</v>
      </c>
    </row>
    <row r="145" spans="1:17" hidden="1" x14ac:dyDescent="0.25">
      <c r="A145" s="485" t="s">
        <v>494</v>
      </c>
      <c r="B145" s="490" t="str">
        <f>VLOOKUP(A145,[3]Sheet1!$B$1:$D$1757,3,FALSE)</f>
        <v>SR QUALITY ASSUR ANALYST</v>
      </c>
      <c r="C145" s="490" t="str">
        <f>VLOOKUP(A145,[3]Sheet1!$B$1:$R$1757,17,FALSE)</f>
        <v>NONE</v>
      </c>
      <c r="D145" s="493">
        <v>78519</v>
      </c>
      <c r="E145" s="481">
        <v>0</v>
      </c>
      <c r="F145" s="482">
        <f>IF(D145&lt;60,0,ROUND(($D145*F$2)+VLOOKUP($C145,[2]CONFIG!$A$33:$C$43,3,FALSE),0))</f>
        <v>18660</v>
      </c>
      <c r="G145" s="482">
        <f>IF(D145&lt;60,0,ROUND(($D145*G$2)+VLOOKUP($C145,[2]CONFIG!$A$33:$C$43,3,FALSE),0))</f>
        <v>18660</v>
      </c>
      <c r="H145" s="482">
        <f>IF(D145&lt;60,0,ROUND(($D145*H$2)+VLOOKUP($C145,[2]CONFIG!$A$33:$C$43,3,FALSE),0))</f>
        <v>18660</v>
      </c>
      <c r="I145" s="482">
        <f>IF(D145&lt;60,0,ROUND(($D145*I$2)+VLOOKUP($C145,[2]CONFIG!$A$33:$C$43,3,FALSE),0))</f>
        <v>18660</v>
      </c>
      <c r="J145" s="491"/>
      <c r="K145" s="195">
        <f t="shared" si="8"/>
        <v>0</v>
      </c>
      <c r="L145" s="195">
        <f t="shared" si="9"/>
        <v>0</v>
      </c>
      <c r="M145" s="195">
        <f t="shared" si="10"/>
        <v>0</v>
      </c>
      <c r="N145" s="195">
        <f t="shared" si="11"/>
        <v>0</v>
      </c>
      <c r="P145" s="195">
        <f>E145+K145</f>
        <v>0</v>
      </c>
      <c r="Q145" s="195">
        <f>E145+L145</f>
        <v>0</v>
      </c>
    </row>
    <row r="146" spans="1:17" hidden="1" x14ac:dyDescent="0.25">
      <c r="A146" s="485" t="s">
        <v>495</v>
      </c>
      <c r="B146" s="490" t="str">
        <f>VLOOKUP(A146,[3]Sheet1!$B$1:$D$1757,3,FALSE)</f>
        <v>MANAGER, SPECIAL ED PROG</v>
      </c>
      <c r="C146" s="490" t="str">
        <f>VLOOKUP(A146,[3]Sheet1!$B$1:$R$1757,17,FALSE)</f>
        <v>ADMN</v>
      </c>
      <c r="D146" s="493">
        <v>78203</v>
      </c>
      <c r="E146" s="481">
        <v>0</v>
      </c>
      <c r="F146" s="482">
        <f>IF(D146&lt;60,0,ROUND(($D146*F$2)+VLOOKUP($C146,[2]CONFIG!$A$33:$C$43,3,FALSE),0))</f>
        <v>18555</v>
      </c>
      <c r="G146" s="482">
        <f>IF(D146&lt;60,0,ROUND(($D146*G$2)+VLOOKUP($C146,[2]CONFIG!$A$33:$C$43,3,FALSE),0))</f>
        <v>18555</v>
      </c>
      <c r="H146" s="482">
        <f>IF(D146&lt;60,0,ROUND(($D146*H$2)+VLOOKUP($C146,[2]CONFIG!$A$33:$C$43,3,FALSE),0))</f>
        <v>18555</v>
      </c>
      <c r="I146" s="482">
        <f>IF(D146&lt;60,0,ROUND(($D146*I$2)+VLOOKUP($C146,[2]CONFIG!$A$33:$C$43,3,FALSE),0))</f>
        <v>18555</v>
      </c>
      <c r="J146" s="491"/>
      <c r="K146" s="195">
        <f t="shared" si="8"/>
        <v>0</v>
      </c>
      <c r="L146" s="195">
        <f t="shared" si="9"/>
        <v>0</v>
      </c>
      <c r="M146" s="195">
        <f t="shared" si="10"/>
        <v>0</v>
      </c>
      <c r="N146" s="195">
        <f t="shared" si="11"/>
        <v>0</v>
      </c>
      <c r="P146" s="195">
        <v>0</v>
      </c>
      <c r="Q146" s="195">
        <v>0</v>
      </c>
    </row>
    <row r="147" spans="1:17" hidden="1" x14ac:dyDescent="0.25">
      <c r="A147" s="485" t="s">
        <v>496</v>
      </c>
      <c r="B147" s="490" t="str">
        <f>VLOOKUP(A147,[3]Sheet1!$B$1:$D$1757,3,FALSE)</f>
        <v>MANAGER, BENEFITS/WC</v>
      </c>
      <c r="C147" s="490" t="str">
        <f>VLOOKUP(A147,[3]Sheet1!$B$1:$R$1757,17,FALSE)</f>
        <v>ADMN</v>
      </c>
      <c r="D147" s="493">
        <v>78202</v>
      </c>
      <c r="E147" s="481">
        <v>0</v>
      </c>
      <c r="F147" s="482">
        <f>IF(D147&lt;60,0,ROUND(($D147*F$2)+VLOOKUP($C147,[2]CONFIG!$A$33:$C$43,3,FALSE),0))</f>
        <v>18555</v>
      </c>
      <c r="G147" s="482">
        <f>IF(D147&lt;60,0,ROUND(($D147*G$2)+VLOOKUP($C147,[2]CONFIG!$A$33:$C$43,3,FALSE),0))</f>
        <v>18555</v>
      </c>
      <c r="H147" s="482">
        <f>IF(D147&lt;60,0,ROUND(($D147*H$2)+VLOOKUP($C147,[2]CONFIG!$A$33:$C$43,3,FALSE),0))</f>
        <v>18555</v>
      </c>
      <c r="I147" s="482">
        <f>IF(D147&lt;60,0,ROUND(($D147*I$2)+VLOOKUP($C147,[2]CONFIG!$A$33:$C$43,3,FALSE),0))</f>
        <v>18555</v>
      </c>
      <c r="J147" s="491"/>
      <c r="K147" s="195">
        <f t="shared" si="8"/>
        <v>0</v>
      </c>
      <c r="L147" s="195">
        <f t="shared" si="9"/>
        <v>0</v>
      </c>
      <c r="M147" s="195">
        <f t="shared" si="10"/>
        <v>0</v>
      </c>
      <c r="N147" s="195">
        <f t="shared" si="11"/>
        <v>0</v>
      </c>
      <c r="P147" s="195">
        <v>0</v>
      </c>
      <c r="Q147" s="195">
        <v>0</v>
      </c>
    </row>
    <row r="148" spans="1:17" hidden="1" x14ac:dyDescent="0.25">
      <c r="A148" s="485" t="s">
        <v>497</v>
      </c>
      <c r="B148" s="490" t="str">
        <f>VLOOKUP(A148,[3]Sheet1!$B$1:$D$1757,3,FALSE)</f>
        <v>SENIOR OFFICER/COUNSEL</v>
      </c>
      <c r="C148" s="490" t="str">
        <f>VLOOKUP(A148,[3]Sheet1!$B$1:$R$1757,17,FALSE)</f>
        <v>ADMN</v>
      </c>
      <c r="D148" s="493">
        <v>78190</v>
      </c>
      <c r="E148" s="481">
        <v>0</v>
      </c>
      <c r="F148" s="482">
        <f>IF(D148&lt;60,0,ROUND(($D148*F$2)+VLOOKUP($C148,[2]CONFIG!$A$33:$C$43,3,FALSE),0))</f>
        <v>18552</v>
      </c>
      <c r="G148" s="482">
        <f>IF(D148&lt;60,0,ROUND(($D148*G$2)+VLOOKUP($C148,[2]CONFIG!$A$33:$C$43,3,FALSE),0))</f>
        <v>18552</v>
      </c>
      <c r="H148" s="482">
        <f>IF(D148&lt;60,0,ROUND(($D148*H$2)+VLOOKUP($C148,[2]CONFIG!$A$33:$C$43,3,FALSE),0))</f>
        <v>18552</v>
      </c>
      <c r="I148" s="482">
        <f>IF(D148&lt;60,0,ROUND(($D148*I$2)+VLOOKUP($C148,[2]CONFIG!$A$33:$C$43,3,FALSE),0))</f>
        <v>18552</v>
      </c>
      <c r="J148" s="491"/>
      <c r="K148" s="195">
        <f t="shared" si="8"/>
        <v>0</v>
      </c>
      <c r="L148" s="195">
        <f t="shared" si="9"/>
        <v>0</v>
      </c>
      <c r="M148" s="195">
        <f t="shared" si="10"/>
        <v>0</v>
      </c>
      <c r="N148" s="195">
        <f t="shared" si="11"/>
        <v>0</v>
      </c>
      <c r="P148" s="195">
        <v>0</v>
      </c>
      <c r="Q148" s="195">
        <v>0</v>
      </c>
    </row>
    <row r="149" spans="1:17" hidden="1" x14ac:dyDescent="0.25">
      <c r="A149" s="485" t="s">
        <v>498</v>
      </c>
      <c r="B149" s="490" t="str">
        <f>VLOOKUP(A149,[3]Sheet1!$B$1:$D$1757,3,FALSE)</f>
        <v>DIR, COMM/MULTICULT OUTRCH</v>
      </c>
      <c r="C149" s="490" t="str">
        <f>VLOOKUP(A149,[3]Sheet1!$B$1:$R$1757,17,FALSE)</f>
        <v>ADMN</v>
      </c>
      <c r="D149" s="493">
        <v>78016</v>
      </c>
      <c r="E149" s="481">
        <v>0</v>
      </c>
      <c r="F149" s="482">
        <f>IF(D149&lt;60,0,ROUND(($D149*F$2)+VLOOKUP($C149,[2]CONFIG!$A$33:$C$43,3,FALSE),0))</f>
        <v>18519</v>
      </c>
      <c r="G149" s="482">
        <f>IF(D149&lt;60,0,ROUND(($D149*G$2)+VLOOKUP($C149,[2]CONFIG!$A$33:$C$43,3,FALSE),0))</f>
        <v>18519</v>
      </c>
      <c r="H149" s="482">
        <f>IF(D149&lt;60,0,ROUND(($D149*H$2)+VLOOKUP($C149,[2]CONFIG!$A$33:$C$43,3,FALSE),0))</f>
        <v>18519</v>
      </c>
      <c r="I149" s="482">
        <f>IF(D149&lt;60,0,ROUND(($D149*I$2)+VLOOKUP($C149,[2]CONFIG!$A$33:$C$43,3,FALSE),0))</f>
        <v>18519</v>
      </c>
      <c r="J149" s="491"/>
      <c r="K149" s="195">
        <f t="shared" si="8"/>
        <v>0</v>
      </c>
      <c r="L149" s="195">
        <f t="shared" si="9"/>
        <v>0</v>
      </c>
      <c r="M149" s="195">
        <f t="shared" si="10"/>
        <v>0</v>
      </c>
      <c r="N149" s="195">
        <f t="shared" si="11"/>
        <v>0</v>
      </c>
      <c r="P149" s="195">
        <v>0</v>
      </c>
      <c r="Q149" s="195">
        <v>0</v>
      </c>
    </row>
    <row r="150" spans="1:17" hidden="1" x14ac:dyDescent="0.25">
      <c r="A150" s="485" t="s">
        <v>499</v>
      </c>
      <c r="B150" s="490" t="str">
        <f>VLOOKUP(A150,[3]Sheet1!$B$1:$D$1757,3,FALSE)</f>
        <v>MANAGER, PROFESSIONAL DEV</v>
      </c>
      <c r="C150" s="490" t="str">
        <f>VLOOKUP(A150,[3]Sheet1!$B$1:$R$1757,17,FALSE)</f>
        <v>ADMN</v>
      </c>
      <c r="D150" s="493">
        <v>78000</v>
      </c>
      <c r="E150" s="481">
        <v>0</v>
      </c>
      <c r="F150" s="482">
        <f>IF(D150&lt;60,0,ROUND(($D150*F$2)+VLOOKUP($C150,[2]CONFIG!$A$33:$C$43,3,FALSE),0))</f>
        <v>18516</v>
      </c>
      <c r="G150" s="482">
        <f>IF(D150&lt;60,0,ROUND(($D150*G$2)+VLOOKUP($C150,[2]CONFIG!$A$33:$C$43,3,FALSE),0))</f>
        <v>18516</v>
      </c>
      <c r="H150" s="482">
        <f>IF(D150&lt;60,0,ROUND(($D150*H$2)+VLOOKUP($C150,[2]CONFIG!$A$33:$C$43,3,FALSE),0))</f>
        <v>18516</v>
      </c>
      <c r="I150" s="482">
        <f>IF(D150&lt;60,0,ROUND(($D150*I$2)+VLOOKUP($C150,[2]CONFIG!$A$33:$C$43,3,FALSE),0))</f>
        <v>18516</v>
      </c>
      <c r="J150" s="491"/>
      <c r="K150" s="195">
        <f t="shared" si="8"/>
        <v>0</v>
      </c>
      <c r="L150" s="195">
        <f t="shared" si="9"/>
        <v>0</v>
      </c>
      <c r="M150" s="195">
        <f t="shared" si="10"/>
        <v>0</v>
      </c>
      <c r="N150" s="195">
        <f t="shared" si="11"/>
        <v>0</v>
      </c>
      <c r="P150" s="195">
        <v>0</v>
      </c>
      <c r="Q150" s="195">
        <v>0</v>
      </c>
    </row>
    <row r="151" spans="1:17" hidden="1" x14ac:dyDescent="0.25">
      <c r="A151" s="485" t="s">
        <v>500</v>
      </c>
      <c r="B151" s="490" t="str">
        <f>VLOOKUP(A151,[3]Sheet1!$B$1:$D$1757,3,FALSE)</f>
        <v>PROJECT MANAGER, CONSTRUCTION SERV</v>
      </c>
      <c r="C151" s="490" t="str">
        <f>VLOOKUP(A151,[3]Sheet1!$B$1:$R$1757,17,FALSE)</f>
        <v>NONE</v>
      </c>
      <c r="D151" s="493">
        <v>77894</v>
      </c>
      <c r="E151" s="481">
        <v>0</v>
      </c>
      <c r="F151" s="482">
        <f>IF(D151&lt;60,0,ROUND(($D151*F$2)+VLOOKUP($C151,[2]CONFIG!$A$33:$C$43,3,FALSE),0))</f>
        <v>18542</v>
      </c>
      <c r="G151" s="482">
        <f>IF(D151&lt;60,0,ROUND(($D151*G$2)+VLOOKUP($C151,[2]CONFIG!$A$33:$C$43,3,FALSE),0))</f>
        <v>18542</v>
      </c>
      <c r="H151" s="482">
        <f>IF(D151&lt;60,0,ROUND(($D151*H$2)+VLOOKUP($C151,[2]CONFIG!$A$33:$C$43,3,FALSE),0))</f>
        <v>18542</v>
      </c>
      <c r="I151" s="482">
        <f>IF(D151&lt;60,0,ROUND(($D151*I$2)+VLOOKUP($C151,[2]CONFIG!$A$33:$C$43,3,FALSE),0))</f>
        <v>18542</v>
      </c>
      <c r="J151" s="491"/>
      <c r="K151" s="195">
        <f t="shared" si="8"/>
        <v>0</v>
      </c>
      <c r="L151" s="195">
        <f t="shared" si="9"/>
        <v>0</v>
      </c>
      <c r="M151" s="195">
        <f t="shared" si="10"/>
        <v>0</v>
      </c>
      <c r="N151" s="195">
        <f t="shared" si="11"/>
        <v>0</v>
      </c>
      <c r="P151" s="195">
        <v>0</v>
      </c>
      <c r="Q151" s="195">
        <v>0</v>
      </c>
    </row>
    <row r="152" spans="1:17" x14ac:dyDescent="0.25">
      <c r="A152" s="485" t="s">
        <v>320</v>
      </c>
      <c r="B152" s="490" t="str">
        <f>VLOOKUP(A152,[3]Sheet1!$B$1:$D$1757,3,FALSE)</f>
        <v>PRINCIPAL, ASST MIDDLE SCH</v>
      </c>
      <c r="C152" s="490" t="str">
        <f>VLOOKUP(A152,[3]Sheet1!$B$1:$R$1757,17,FALSE)</f>
        <v>ADMN</v>
      </c>
      <c r="D152" s="493">
        <v>77583</v>
      </c>
      <c r="E152" s="481">
        <v>0</v>
      </c>
      <c r="F152" s="482">
        <f>IF(D152&lt;60,0,ROUND(($D152*F$2)+VLOOKUP($C152,[2]CONFIG!$A$33:$C$43,3,FALSE),0))</f>
        <v>18438</v>
      </c>
      <c r="G152" s="482">
        <f>IF(D152&lt;60,0,ROUND(($D152*G$2)+VLOOKUP($C152,[2]CONFIG!$A$33:$C$43,3,FALSE),0))</f>
        <v>18438</v>
      </c>
      <c r="H152" s="482">
        <f>IF(D152&lt;60,0,ROUND(($D152*H$2)+VLOOKUP($C152,[2]CONFIG!$A$33:$C$43,3,FALSE),0))</f>
        <v>18438</v>
      </c>
      <c r="I152" s="482">
        <f>IF(D152&lt;60,0,ROUND(($D152*I$2)+VLOOKUP($C152,[2]CONFIG!$A$33:$C$43,3,FALSE),0))</f>
        <v>18438</v>
      </c>
      <c r="J152" s="491"/>
      <c r="K152" s="195">
        <f t="shared" si="8"/>
        <v>0</v>
      </c>
      <c r="L152" s="195">
        <f t="shared" si="9"/>
        <v>0</v>
      </c>
      <c r="M152" s="195">
        <f t="shared" si="10"/>
        <v>0</v>
      </c>
      <c r="N152" s="195">
        <f t="shared" si="11"/>
        <v>0</v>
      </c>
      <c r="P152" s="195">
        <v>0</v>
      </c>
      <c r="Q152" s="195">
        <v>0</v>
      </c>
    </row>
    <row r="153" spans="1:17" hidden="1" x14ac:dyDescent="0.25">
      <c r="A153" s="485" t="s">
        <v>501</v>
      </c>
      <c r="B153" s="490" t="str">
        <f>VLOOKUP(A153,[3]Sheet1!$B$1:$D$1757,3,FALSE)</f>
        <v>SCHOOL TURNAROUND MGR</v>
      </c>
      <c r="C153" s="490" t="str">
        <f>VLOOKUP(A153,[3]Sheet1!$B$1:$R$1757,17,FALSE)</f>
        <v>ADMN</v>
      </c>
      <c r="D153" s="493">
        <v>76796</v>
      </c>
      <c r="E153" s="481">
        <v>0</v>
      </c>
      <c r="F153" s="482">
        <f>IF(D153&lt;60,0,ROUND(($D153*F$2)+VLOOKUP($C153,[2]CONFIG!$A$33:$C$43,3,FALSE),0))</f>
        <v>18289</v>
      </c>
      <c r="G153" s="482">
        <f>IF(D153&lt;60,0,ROUND(($D153*G$2)+VLOOKUP($C153,[2]CONFIG!$A$33:$C$43,3,FALSE),0))</f>
        <v>18289</v>
      </c>
      <c r="H153" s="482">
        <f>IF(D153&lt;60,0,ROUND(($D153*H$2)+VLOOKUP($C153,[2]CONFIG!$A$33:$C$43,3,FALSE),0))</f>
        <v>18289</v>
      </c>
      <c r="I153" s="482">
        <f>IF(D153&lt;60,0,ROUND(($D153*I$2)+VLOOKUP($C153,[2]CONFIG!$A$33:$C$43,3,FALSE),0))</f>
        <v>18289</v>
      </c>
      <c r="J153" s="491"/>
      <c r="K153" s="195">
        <f t="shared" si="8"/>
        <v>0</v>
      </c>
      <c r="L153" s="195">
        <f t="shared" si="9"/>
        <v>0</v>
      </c>
      <c r="M153" s="195">
        <f t="shared" si="10"/>
        <v>0</v>
      </c>
      <c r="N153" s="195">
        <f t="shared" si="11"/>
        <v>0</v>
      </c>
      <c r="P153" s="195">
        <v>0</v>
      </c>
      <c r="Q153" s="195">
        <v>0</v>
      </c>
    </row>
    <row r="154" spans="1:17" hidden="1" x14ac:dyDescent="0.25">
      <c r="A154" s="485" t="s">
        <v>502</v>
      </c>
      <c r="B154" s="490" t="str">
        <f>VLOOKUP(A154,[3]Sheet1!$B$1:$D$1757,3,FALSE)</f>
        <v>MANAGER, SR</v>
      </c>
      <c r="C154" s="490" t="str">
        <f>VLOOKUP(A154,[3]Sheet1!$B$1:$R$1757,17,FALSE)</f>
        <v>ADMN</v>
      </c>
      <c r="D154" s="493">
        <v>76758</v>
      </c>
      <c r="E154" s="481">
        <v>0</v>
      </c>
      <c r="F154" s="482">
        <f>IF(D154&lt;60,0,ROUND(($D154*F$2)+VLOOKUP($C154,[2]CONFIG!$A$33:$C$43,3,FALSE),0))</f>
        <v>18282</v>
      </c>
      <c r="G154" s="482">
        <f>IF(D154&lt;60,0,ROUND(($D154*G$2)+VLOOKUP($C154,[2]CONFIG!$A$33:$C$43,3,FALSE),0))</f>
        <v>18282</v>
      </c>
      <c r="H154" s="482">
        <f>IF(D154&lt;60,0,ROUND(($D154*H$2)+VLOOKUP($C154,[2]CONFIG!$A$33:$C$43,3,FALSE),0))</f>
        <v>18282</v>
      </c>
      <c r="I154" s="482">
        <f>IF(D154&lt;60,0,ROUND(($D154*I$2)+VLOOKUP($C154,[2]CONFIG!$A$33:$C$43,3,FALSE),0))</f>
        <v>18282</v>
      </c>
      <c r="J154" s="491"/>
      <c r="K154" s="195">
        <f t="shared" si="8"/>
        <v>0</v>
      </c>
      <c r="L154" s="195">
        <f t="shared" si="9"/>
        <v>0</v>
      </c>
      <c r="M154" s="195">
        <f t="shared" si="10"/>
        <v>0</v>
      </c>
      <c r="N154" s="195">
        <f t="shared" si="11"/>
        <v>0</v>
      </c>
      <c r="P154" s="195">
        <v>0</v>
      </c>
      <c r="Q154" s="195">
        <v>0</v>
      </c>
    </row>
    <row r="155" spans="1:17" hidden="1" x14ac:dyDescent="0.25">
      <c r="A155" s="485" t="s">
        <v>503</v>
      </c>
      <c r="B155" s="490" t="str">
        <f>VLOOKUP(A155,[3]Sheet1!$B$1:$D$1757,3,FALSE)</f>
        <v>SYSTEMS ADMINISTRATOR II</v>
      </c>
      <c r="C155" s="490" t="str">
        <f>VLOOKUP(A155,[3]Sheet1!$B$1:$R$1757,17,FALSE)</f>
        <v>NONE</v>
      </c>
      <c r="D155" s="493">
        <v>76679</v>
      </c>
      <c r="E155" s="481">
        <v>0</v>
      </c>
      <c r="F155" s="482">
        <f>IF(D155&lt;60,0,ROUND(($D155*F$2)+VLOOKUP($C155,[2]CONFIG!$A$33:$C$43,3,FALSE),0))</f>
        <v>18313</v>
      </c>
      <c r="G155" s="482">
        <f>IF(D155&lt;60,0,ROUND(($D155*G$2)+VLOOKUP($C155,[2]CONFIG!$A$33:$C$43,3,FALSE),0))</f>
        <v>18313</v>
      </c>
      <c r="H155" s="482">
        <f>IF(D155&lt;60,0,ROUND(($D155*H$2)+VLOOKUP($C155,[2]CONFIG!$A$33:$C$43,3,FALSE),0))</f>
        <v>18313</v>
      </c>
      <c r="I155" s="482">
        <f>IF(D155&lt;60,0,ROUND(($D155*I$2)+VLOOKUP($C155,[2]CONFIG!$A$33:$C$43,3,FALSE),0))</f>
        <v>18313</v>
      </c>
      <c r="J155" s="491"/>
      <c r="K155" s="195">
        <f t="shared" si="8"/>
        <v>0</v>
      </c>
      <c r="L155" s="195">
        <f t="shared" si="9"/>
        <v>0</v>
      </c>
      <c r="M155" s="195">
        <f t="shared" si="10"/>
        <v>0</v>
      </c>
      <c r="N155" s="195">
        <f t="shared" si="11"/>
        <v>0</v>
      </c>
      <c r="P155" s="195">
        <f>E155+K155</f>
        <v>0</v>
      </c>
      <c r="Q155" s="195">
        <f>E155+L155</f>
        <v>0</v>
      </c>
    </row>
    <row r="156" spans="1:17" hidden="1" x14ac:dyDescent="0.25">
      <c r="A156" s="485" t="s">
        <v>504</v>
      </c>
      <c r="B156" s="490" t="str">
        <f>VLOOKUP(A156,[3]Sheet1!$B$1:$D$1757,3,FALSE)</f>
        <v>MILITARY INSTRUCTION</v>
      </c>
      <c r="C156" s="490" t="str">
        <f>VLOOKUP(A156,[3]Sheet1!$B$1:$R$1757,17,FALSE)</f>
        <v>DCTA</v>
      </c>
      <c r="D156" s="493">
        <v>76198</v>
      </c>
      <c r="E156" s="481">
        <v>0</v>
      </c>
      <c r="F156" s="482">
        <f>IF(D156&lt;60,0,ROUND(($D156*F$2)+VLOOKUP($C156,[2]CONFIG!$A$33:$C$43,3,FALSE),0))</f>
        <v>19367</v>
      </c>
      <c r="G156" s="482">
        <f>IF(D156&lt;60,0,ROUND(($D156*G$2)+VLOOKUP($C156,[2]CONFIG!$A$33:$C$43,3,FALSE),0))</f>
        <v>19367</v>
      </c>
      <c r="H156" s="482">
        <f>IF(D156&lt;60,0,ROUND(($D156*H$2)+VLOOKUP($C156,[2]CONFIG!$A$33:$C$43,3,FALSE),0))</f>
        <v>19367</v>
      </c>
      <c r="I156" s="482">
        <f>IF(D156&lt;60,0,ROUND(($D156*I$2)+VLOOKUP($C156,[2]CONFIG!$A$33:$C$43,3,FALSE),0))</f>
        <v>19367</v>
      </c>
      <c r="J156" s="491"/>
      <c r="K156" s="195">
        <f t="shared" si="8"/>
        <v>0</v>
      </c>
      <c r="L156" s="195">
        <f t="shared" si="9"/>
        <v>0</v>
      </c>
      <c r="M156" s="195">
        <f t="shared" si="10"/>
        <v>0</v>
      </c>
      <c r="N156" s="195">
        <f t="shared" si="11"/>
        <v>0</v>
      </c>
      <c r="P156" s="195">
        <v>0</v>
      </c>
      <c r="Q156" s="195">
        <v>0</v>
      </c>
    </row>
    <row r="157" spans="1:17" hidden="1" x14ac:dyDescent="0.25">
      <c r="A157" s="485" t="s">
        <v>505</v>
      </c>
      <c r="B157" s="490" t="str">
        <f>VLOOKUP(A157,[3]Sheet1!$B$1:$D$1757,3,FALSE)</f>
        <v>COORDINATOR, CTL ASSMT/TST</v>
      </c>
      <c r="C157" s="490" t="str">
        <f>VLOOKUP(A157,[3]Sheet1!$B$1:$R$1757,17,FALSE)</f>
        <v>NONE</v>
      </c>
      <c r="D157" s="493">
        <v>75864</v>
      </c>
      <c r="E157" s="481">
        <v>0</v>
      </c>
      <c r="F157" s="482">
        <f>IF(D157&lt;60,0,ROUND(($D157*F$2)+VLOOKUP($C157,[2]CONFIG!$A$33:$C$43,3,FALSE),0))</f>
        <v>18159</v>
      </c>
      <c r="G157" s="482">
        <f>IF(D157&lt;60,0,ROUND(($D157*G$2)+VLOOKUP($C157,[2]CONFIG!$A$33:$C$43,3,FALSE),0))</f>
        <v>18159</v>
      </c>
      <c r="H157" s="482">
        <f>IF(D157&lt;60,0,ROUND(($D157*H$2)+VLOOKUP($C157,[2]CONFIG!$A$33:$C$43,3,FALSE),0))</f>
        <v>18159</v>
      </c>
      <c r="I157" s="482">
        <f>IF(D157&lt;60,0,ROUND(($D157*I$2)+VLOOKUP($C157,[2]CONFIG!$A$33:$C$43,3,FALSE),0))</f>
        <v>18159</v>
      </c>
      <c r="J157" s="491"/>
      <c r="K157" s="195">
        <f t="shared" si="8"/>
        <v>0</v>
      </c>
      <c r="L157" s="195">
        <f t="shared" si="9"/>
        <v>0</v>
      </c>
      <c r="M157" s="195">
        <f t="shared" si="10"/>
        <v>0</v>
      </c>
      <c r="N157" s="195">
        <f t="shared" si="11"/>
        <v>0</v>
      </c>
      <c r="P157" s="195">
        <v>0</v>
      </c>
      <c r="Q157" s="195">
        <v>0</v>
      </c>
    </row>
    <row r="158" spans="1:17" hidden="1" x14ac:dyDescent="0.25">
      <c r="A158" s="485" t="s">
        <v>506</v>
      </c>
      <c r="B158" s="490" t="str">
        <f>VLOOKUP(A158,[3]Sheet1!$B$1:$D$1757,3,FALSE)</f>
        <v>SUPV, SR STRUCTURAL SHOP</v>
      </c>
      <c r="C158" s="490" t="str">
        <f>VLOOKUP(A158,[3]Sheet1!$B$1:$R$1757,17,FALSE)</f>
        <v>ADMN</v>
      </c>
      <c r="D158" s="493">
        <v>75800</v>
      </c>
      <c r="E158" s="481">
        <v>0</v>
      </c>
      <c r="F158" s="482">
        <f>IF(D158&lt;60,0,ROUND(($D158*F$2)+VLOOKUP($C158,[2]CONFIG!$A$33:$C$43,3,FALSE),0))</f>
        <v>18101</v>
      </c>
      <c r="G158" s="482">
        <f>IF(D158&lt;60,0,ROUND(($D158*G$2)+VLOOKUP($C158,[2]CONFIG!$A$33:$C$43,3,FALSE),0))</f>
        <v>18101</v>
      </c>
      <c r="H158" s="482">
        <f>IF(D158&lt;60,0,ROUND(($D158*H$2)+VLOOKUP($C158,[2]CONFIG!$A$33:$C$43,3,FALSE),0))</f>
        <v>18101</v>
      </c>
      <c r="I158" s="482">
        <f>IF(D158&lt;60,0,ROUND(($D158*I$2)+VLOOKUP($C158,[2]CONFIG!$A$33:$C$43,3,FALSE),0))</f>
        <v>18101</v>
      </c>
      <c r="J158" s="491"/>
      <c r="K158" s="195">
        <f t="shared" si="8"/>
        <v>0</v>
      </c>
      <c r="L158" s="195">
        <f t="shared" si="9"/>
        <v>0</v>
      </c>
      <c r="M158" s="195">
        <f t="shared" si="10"/>
        <v>0</v>
      </c>
      <c r="N158" s="195">
        <f t="shared" si="11"/>
        <v>0</v>
      </c>
      <c r="P158" s="195">
        <v>0</v>
      </c>
      <c r="Q158" s="195">
        <v>0</v>
      </c>
    </row>
    <row r="159" spans="1:17" hidden="1" x14ac:dyDescent="0.25">
      <c r="A159" s="485" t="s">
        <v>507</v>
      </c>
      <c r="B159" s="490" t="str">
        <f>VLOOKUP(A159,[3]Sheet1!$B$1:$D$1757,3,FALSE)</f>
        <v>PRODUCT MANAGER</v>
      </c>
      <c r="C159" s="490" t="str">
        <f>VLOOKUP(A159,[3]Sheet1!$B$1:$R$1757,17,FALSE)</f>
        <v>NONE</v>
      </c>
      <c r="D159" s="493">
        <v>75750</v>
      </c>
      <c r="E159" s="481">
        <v>0</v>
      </c>
      <c r="F159" s="482">
        <f>IF(D159&lt;60,0,ROUND(($D159*F$2)+VLOOKUP($C159,[2]CONFIG!$A$33:$C$43,3,FALSE),0))</f>
        <v>18138</v>
      </c>
      <c r="G159" s="482">
        <f>IF(D159&lt;60,0,ROUND(($D159*G$2)+VLOOKUP($C159,[2]CONFIG!$A$33:$C$43,3,FALSE),0))</f>
        <v>18138</v>
      </c>
      <c r="H159" s="482">
        <f>IF(D159&lt;60,0,ROUND(($D159*H$2)+VLOOKUP($C159,[2]CONFIG!$A$33:$C$43,3,FALSE),0))</f>
        <v>18138</v>
      </c>
      <c r="I159" s="482">
        <f>IF(D159&lt;60,0,ROUND(($D159*I$2)+VLOOKUP($C159,[2]CONFIG!$A$33:$C$43,3,FALSE),0))</f>
        <v>18138</v>
      </c>
      <c r="J159" s="491"/>
      <c r="K159" s="195">
        <f t="shared" si="8"/>
        <v>0</v>
      </c>
      <c r="L159" s="195">
        <f t="shared" si="9"/>
        <v>0</v>
      </c>
      <c r="M159" s="195">
        <f t="shared" si="10"/>
        <v>0</v>
      </c>
      <c r="N159" s="195">
        <f t="shared" si="11"/>
        <v>0</v>
      </c>
      <c r="P159" s="195">
        <f>E159+K159</f>
        <v>0</v>
      </c>
      <c r="Q159" s="195">
        <f>E159+L159</f>
        <v>0</v>
      </c>
    </row>
    <row r="160" spans="1:17" hidden="1" x14ac:dyDescent="0.25">
      <c r="A160" s="485" t="s">
        <v>508</v>
      </c>
      <c r="B160" s="490" t="str">
        <f>VLOOKUP(A160,[3]Sheet1!$B$1:$D$1757,3,FALSE)</f>
        <v>LLI COACH</v>
      </c>
      <c r="C160" s="490" t="str">
        <f>VLOOKUP(A160,[3]Sheet1!$B$1:$R$1757,17,FALSE)</f>
        <v>NONE</v>
      </c>
      <c r="D160" s="493">
        <v>75054</v>
      </c>
      <c r="E160" s="481">
        <v>0</v>
      </c>
      <c r="F160" s="482">
        <f>IF(D160&lt;60,0,ROUND(($D160*F$2)+VLOOKUP($C160,[2]CONFIG!$A$33:$C$43,3,FALSE),0))</f>
        <v>18006</v>
      </c>
      <c r="G160" s="482">
        <f>IF(D160&lt;60,0,ROUND(($D160*G$2)+VLOOKUP($C160,[2]CONFIG!$A$33:$C$43,3,FALSE),0))</f>
        <v>18006</v>
      </c>
      <c r="H160" s="482">
        <f>IF(D160&lt;60,0,ROUND(($D160*H$2)+VLOOKUP($C160,[2]CONFIG!$A$33:$C$43,3,FALSE),0))</f>
        <v>18006</v>
      </c>
      <c r="I160" s="482">
        <f>IF(D160&lt;60,0,ROUND(($D160*I$2)+VLOOKUP($C160,[2]CONFIG!$A$33:$C$43,3,FALSE),0))</f>
        <v>18006</v>
      </c>
      <c r="J160" s="491"/>
      <c r="K160" s="195">
        <f t="shared" si="8"/>
        <v>0</v>
      </c>
      <c r="L160" s="195">
        <f t="shared" si="9"/>
        <v>0</v>
      </c>
      <c r="M160" s="195">
        <f t="shared" si="10"/>
        <v>0</v>
      </c>
      <c r="N160" s="195">
        <f t="shared" si="11"/>
        <v>0</v>
      </c>
      <c r="P160" s="195">
        <v>0</v>
      </c>
      <c r="Q160" s="195">
        <v>0</v>
      </c>
    </row>
    <row r="161" spans="1:17" hidden="1" x14ac:dyDescent="0.25">
      <c r="A161" s="485" t="s">
        <v>509</v>
      </c>
      <c r="B161" s="490" t="str">
        <f>VLOOKUP(A161,[3]Sheet1!$B$1:$D$1757,3,FALSE)</f>
        <v>MANAGER, ERCM</v>
      </c>
      <c r="C161" s="490" t="str">
        <f>VLOOKUP(A161,[3]Sheet1!$B$1:$R$1757,17,FALSE)</f>
        <v>ADMN</v>
      </c>
      <c r="D161" s="493">
        <v>75000</v>
      </c>
      <c r="E161" s="481">
        <v>0</v>
      </c>
      <c r="F161" s="482">
        <f>IF(D161&lt;60,0,ROUND(($D161*F$2)+VLOOKUP($C161,[2]CONFIG!$A$33:$C$43,3,FALSE),0))</f>
        <v>17950</v>
      </c>
      <c r="G161" s="482">
        <f>IF(D161&lt;60,0,ROUND(($D161*G$2)+VLOOKUP($C161,[2]CONFIG!$A$33:$C$43,3,FALSE),0))</f>
        <v>17950</v>
      </c>
      <c r="H161" s="482">
        <f>IF(D161&lt;60,0,ROUND(($D161*H$2)+VLOOKUP($C161,[2]CONFIG!$A$33:$C$43,3,FALSE),0))</f>
        <v>17950</v>
      </c>
      <c r="I161" s="482">
        <f>IF(D161&lt;60,0,ROUND(($D161*I$2)+VLOOKUP($C161,[2]CONFIG!$A$33:$C$43,3,FALSE),0))</f>
        <v>17950</v>
      </c>
      <c r="J161" s="491"/>
      <c r="K161" s="195">
        <f t="shared" si="8"/>
        <v>0</v>
      </c>
      <c r="L161" s="195">
        <f t="shared" si="9"/>
        <v>0</v>
      </c>
      <c r="M161" s="195">
        <f t="shared" si="10"/>
        <v>0</v>
      </c>
      <c r="N161" s="195">
        <f t="shared" si="11"/>
        <v>0</v>
      </c>
      <c r="P161" s="195">
        <v>0</v>
      </c>
      <c r="Q161" s="195">
        <v>0</v>
      </c>
    </row>
    <row r="162" spans="1:17" x14ac:dyDescent="0.25">
      <c r="A162" s="485" t="s">
        <v>318</v>
      </c>
      <c r="B162" s="490" t="str">
        <f>VLOOKUP(A162,[3]Sheet1!$B$1:$D$1757,3,FALSE)</f>
        <v>PRINCIPAL, ASST ECE-8</v>
      </c>
      <c r="C162" s="490" t="str">
        <f>VLOOKUP(A162,[3]Sheet1!$B$1:$R$1757,17,FALSE)</f>
        <v>ADMN</v>
      </c>
      <c r="D162" s="493">
        <v>74779</v>
      </c>
      <c r="E162" s="481">
        <v>0</v>
      </c>
      <c r="F162" s="482">
        <f>IF(D162&lt;60,0,ROUND(($D162*F$2)+VLOOKUP($C162,[2]CONFIG!$A$33:$C$43,3,FALSE),0))</f>
        <v>17908</v>
      </c>
      <c r="G162" s="482">
        <f>IF(D162&lt;60,0,ROUND(($D162*G$2)+VLOOKUP($C162,[2]CONFIG!$A$33:$C$43,3,FALSE),0))</f>
        <v>17908</v>
      </c>
      <c r="H162" s="482">
        <f>IF(D162&lt;60,0,ROUND(($D162*H$2)+VLOOKUP($C162,[2]CONFIG!$A$33:$C$43,3,FALSE),0))</f>
        <v>17908</v>
      </c>
      <c r="I162" s="482">
        <f>IF(D162&lt;60,0,ROUND(($D162*I$2)+VLOOKUP($C162,[2]CONFIG!$A$33:$C$43,3,FALSE),0))</f>
        <v>17908</v>
      </c>
      <c r="J162" s="491"/>
      <c r="K162" s="195">
        <f t="shared" si="8"/>
        <v>0</v>
      </c>
      <c r="L162" s="195">
        <f t="shared" si="9"/>
        <v>0</v>
      </c>
      <c r="M162" s="195">
        <f t="shared" si="10"/>
        <v>0</v>
      </c>
      <c r="N162" s="195">
        <f t="shared" si="11"/>
        <v>0</v>
      </c>
      <c r="P162" s="195">
        <v>0</v>
      </c>
      <c r="Q162" s="195">
        <v>0</v>
      </c>
    </row>
    <row r="163" spans="1:17" hidden="1" x14ac:dyDescent="0.25">
      <c r="A163" s="485" t="s">
        <v>510</v>
      </c>
      <c r="B163" s="490" t="str">
        <f>VLOOKUP(A163,[3]Sheet1!$B$1:$D$1757,3,FALSE)</f>
        <v>TEACHER EFFECTIVE COACH</v>
      </c>
      <c r="C163" s="490" t="str">
        <f>VLOOKUP(A163,[3]Sheet1!$B$1:$R$1757,17,FALSE)</f>
        <v>NONE</v>
      </c>
      <c r="D163" s="493">
        <v>74626</v>
      </c>
      <c r="E163" s="481">
        <v>0</v>
      </c>
      <c r="F163" s="482">
        <f>IF(D163&lt;60,0,ROUND(($D163*F$2)+VLOOKUP($C163,[2]CONFIG!$A$33:$C$43,3,FALSE),0))</f>
        <v>17925</v>
      </c>
      <c r="G163" s="482">
        <f>IF(D163&lt;60,0,ROUND(($D163*G$2)+VLOOKUP($C163,[2]CONFIG!$A$33:$C$43,3,FALSE),0))</f>
        <v>17925</v>
      </c>
      <c r="H163" s="482">
        <f>IF(D163&lt;60,0,ROUND(($D163*H$2)+VLOOKUP($C163,[2]CONFIG!$A$33:$C$43,3,FALSE),0))</f>
        <v>17925</v>
      </c>
      <c r="I163" s="482">
        <f>IF(D163&lt;60,0,ROUND(($D163*I$2)+VLOOKUP($C163,[2]CONFIG!$A$33:$C$43,3,FALSE),0))</f>
        <v>17925</v>
      </c>
      <c r="J163" s="491"/>
      <c r="K163" s="195">
        <f t="shared" si="8"/>
        <v>0</v>
      </c>
      <c r="L163" s="195">
        <f t="shared" si="9"/>
        <v>0</v>
      </c>
      <c r="M163" s="195">
        <f t="shared" si="10"/>
        <v>0</v>
      </c>
      <c r="N163" s="195">
        <f t="shared" si="11"/>
        <v>0</v>
      </c>
      <c r="P163" s="195">
        <f>E163+K163</f>
        <v>0</v>
      </c>
      <c r="Q163" s="195">
        <f>E163+L163</f>
        <v>0</v>
      </c>
    </row>
    <row r="164" spans="1:17" hidden="1" x14ac:dyDescent="0.25">
      <c r="A164" s="485" t="s">
        <v>511</v>
      </c>
      <c r="B164" s="490" t="str">
        <f>VLOOKUP(A164,[3]Sheet1!$B$1:$D$1757,3,FALSE)</f>
        <v>MANAGER, STRATEGY</v>
      </c>
      <c r="C164" s="490" t="str">
        <f>VLOOKUP(A164,[3]Sheet1!$B$1:$R$1757,17,FALSE)</f>
        <v>ADMN</v>
      </c>
      <c r="D164" s="493">
        <v>74427</v>
      </c>
      <c r="E164" s="481">
        <v>0</v>
      </c>
      <c r="F164" s="482">
        <f>IF(D164&lt;60,0,ROUND(($D164*F$2)+VLOOKUP($C164,[2]CONFIG!$A$33:$C$43,3,FALSE),0))</f>
        <v>17842</v>
      </c>
      <c r="G164" s="482">
        <f>IF(D164&lt;60,0,ROUND(($D164*G$2)+VLOOKUP($C164,[2]CONFIG!$A$33:$C$43,3,FALSE),0))</f>
        <v>17842</v>
      </c>
      <c r="H164" s="482">
        <f>IF(D164&lt;60,0,ROUND(($D164*H$2)+VLOOKUP($C164,[2]CONFIG!$A$33:$C$43,3,FALSE),0))</f>
        <v>17842</v>
      </c>
      <c r="I164" s="482">
        <f>IF(D164&lt;60,0,ROUND(($D164*I$2)+VLOOKUP($C164,[2]CONFIG!$A$33:$C$43,3,FALSE),0))</f>
        <v>17842</v>
      </c>
      <c r="J164" s="491"/>
      <c r="K164" s="195">
        <f t="shared" si="8"/>
        <v>0</v>
      </c>
      <c r="L164" s="195">
        <f t="shared" si="9"/>
        <v>0</v>
      </c>
      <c r="M164" s="195">
        <f t="shared" si="10"/>
        <v>0</v>
      </c>
      <c r="N164" s="195">
        <f t="shared" si="11"/>
        <v>0</v>
      </c>
      <c r="P164" s="195">
        <v>0</v>
      </c>
      <c r="Q164" s="195">
        <v>0</v>
      </c>
    </row>
    <row r="165" spans="1:17" hidden="1" x14ac:dyDescent="0.25">
      <c r="A165" s="485" t="s">
        <v>512</v>
      </c>
      <c r="B165" s="490" t="str">
        <f>VLOOKUP(A165,[3]Sheet1!$B$1:$D$1757,3,FALSE)</f>
        <v>CLIENT TECHNLGIES ANALYST</v>
      </c>
      <c r="C165" s="490" t="str">
        <f>VLOOKUP(A165,[3]Sheet1!$B$1:$R$1757,17,FALSE)</f>
        <v>NONE</v>
      </c>
      <c r="D165" s="493">
        <v>74426</v>
      </c>
      <c r="E165" s="481">
        <v>0</v>
      </c>
      <c r="F165" s="482">
        <f>IF(D165&lt;60,0,ROUND(($D165*F$2)+VLOOKUP($C165,[2]CONFIG!$A$33:$C$43,3,FALSE),0))</f>
        <v>17888</v>
      </c>
      <c r="G165" s="482">
        <f>IF(D165&lt;60,0,ROUND(($D165*G$2)+VLOOKUP($C165,[2]CONFIG!$A$33:$C$43,3,FALSE),0))</f>
        <v>17888</v>
      </c>
      <c r="H165" s="482">
        <f>IF(D165&lt;60,0,ROUND(($D165*H$2)+VLOOKUP($C165,[2]CONFIG!$A$33:$C$43,3,FALSE),0))</f>
        <v>17888</v>
      </c>
      <c r="I165" s="482">
        <f>IF(D165&lt;60,0,ROUND(($D165*I$2)+VLOOKUP($C165,[2]CONFIG!$A$33:$C$43,3,FALSE),0))</f>
        <v>17888</v>
      </c>
      <c r="J165" s="491"/>
      <c r="K165" s="195">
        <f t="shared" si="8"/>
        <v>0</v>
      </c>
      <c r="L165" s="195">
        <f t="shared" si="9"/>
        <v>0</v>
      </c>
      <c r="M165" s="195">
        <f t="shared" si="10"/>
        <v>0</v>
      </c>
      <c r="N165" s="195">
        <f t="shared" si="11"/>
        <v>0</v>
      </c>
      <c r="P165" s="195">
        <f>E165+K165</f>
        <v>0</v>
      </c>
      <c r="Q165" s="195">
        <f>E165+L165</f>
        <v>0</v>
      </c>
    </row>
    <row r="166" spans="1:17" hidden="1" x14ac:dyDescent="0.25">
      <c r="A166" s="485" t="s">
        <v>513</v>
      </c>
      <c r="B166" s="490" t="str">
        <f>VLOOKUP(A166,[3]Sheet1!$B$1:$D$1757,3,FALSE)</f>
        <v>MANAGER, PROG EVALUATION</v>
      </c>
      <c r="C166" s="490" t="str">
        <f>VLOOKUP(A166,[3]Sheet1!$B$1:$R$1757,17,FALSE)</f>
        <v>ADMN</v>
      </c>
      <c r="D166" s="493">
        <v>74419</v>
      </c>
      <c r="E166" s="481">
        <v>0</v>
      </c>
      <c r="F166" s="482">
        <f>IF(D166&lt;60,0,ROUND(($D166*F$2)+VLOOKUP($C166,[2]CONFIG!$A$33:$C$43,3,FALSE),0))</f>
        <v>17840</v>
      </c>
      <c r="G166" s="482">
        <f>IF(D166&lt;60,0,ROUND(($D166*G$2)+VLOOKUP($C166,[2]CONFIG!$A$33:$C$43,3,FALSE),0))</f>
        <v>17840</v>
      </c>
      <c r="H166" s="482">
        <f>IF(D166&lt;60,0,ROUND(($D166*H$2)+VLOOKUP($C166,[2]CONFIG!$A$33:$C$43,3,FALSE),0))</f>
        <v>17840</v>
      </c>
      <c r="I166" s="482">
        <f>IF(D166&lt;60,0,ROUND(($D166*I$2)+VLOOKUP($C166,[2]CONFIG!$A$33:$C$43,3,FALSE),0))</f>
        <v>17840</v>
      </c>
      <c r="J166" s="491"/>
      <c r="K166" s="195">
        <f t="shared" si="8"/>
        <v>0</v>
      </c>
      <c r="L166" s="195">
        <f t="shared" si="9"/>
        <v>0</v>
      </c>
      <c r="M166" s="195">
        <f t="shared" si="10"/>
        <v>0</v>
      </c>
      <c r="N166" s="195">
        <f t="shared" si="11"/>
        <v>0</v>
      </c>
      <c r="P166" s="195">
        <v>0</v>
      </c>
      <c r="Q166" s="195">
        <v>0</v>
      </c>
    </row>
    <row r="167" spans="1:17" hidden="1" x14ac:dyDescent="0.25">
      <c r="A167" s="485" t="s">
        <v>514</v>
      </c>
      <c r="B167" s="490" t="str">
        <f>VLOOKUP(A167,[3]Sheet1!$B$1:$D$1757,3,FALSE)</f>
        <v>MANAGER, DISBURSING</v>
      </c>
      <c r="C167" s="490" t="str">
        <f>VLOOKUP(A167,[3]Sheet1!$B$1:$R$1757,17,FALSE)</f>
        <v>ADMN</v>
      </c>
      <c r="D167" s="493">
        <v>74404</v>
      </c>
      <c r="E167" s="481">
        <v>0</v>
      </c>
      <c r="F167" s="482">
        <f>IF(D167&lt;60,0,ROUND(($D167*F$2)+VLOOKUP($C167,[2]CONFIG!$A$33:$C$43,3,FALSE),0))</f>
        <v>17837</v>
      </c>
      <c r="G167" s="482">
        <f>IF(D167&lt;60,0,ROUND(($D167*G$2)+VLOOKUP($C167,[2]CONFIG!$A$33:$C$43,3,FALSE),0))</f>
        <v>17837</v>
      </c>
      <c r="H167" s="482">
        <f>IF(D167&lt;60,0,ROUND(($D167*H$2)+VLOOKUP($C167,[2]CONFIG!$A$33:$C$43,3,FALSE),0))</f>
        <v>17837</v>
      </c>
      <c r="I167" s="482">
        <f>IF(D167&lt;60,0,ROUND(($D167*I$2)+VLOOKUP($C167,[2]CONFIG!$A$33:$C$43,3,FALSE),0))</f>
        <v>17837</v>
      </c>
      <c r="J167" s="491"/>
      <c r="K167" s="195">
        <f t="shared" si="8"/>
        <v>0</v>
      </c>
      <c r="L167" s="195">
        <f t="shared" si="9"/>
        <v>0</v>
      </c>
      <c r="M167" s="195">
        <f t="shared" si="10"/>
        <v>0</v>
      </c>
      <c r="N167" s="195">
        <f t="shared" si="11"/>
        <v>0</v>
      </c>
      <c r="P167" s="195">
        <v>0</v>
      </c>
      <c r="Q167" s="195">
        <v>0</v>
      </c>
    </row>
    <row r="168" spans="1:17" hidden="1" x14ac:dyDescent="0.25">
      <c r="A168" s="485" t="s">
        <v>515</v>
      </c>
      <c r="B168" s="490" t="str">
        <f>VLOOKUP(A168,[3]Sheet1!$B$1:$D$1757,3,FALSE)</f>
        <v>SUPV, NURSING SERVICES</v>
      </c>
      <c r="C168" s="490" t="str">
        <f>VLOOKUP(A168,[3]Sheet1!$B$1:$R$1757,17,FALSE)</f>
        <v>ADMN</v>
      </c>
      <c r="D168" s="493">
        <v>74356</v>
      </c>
      <c r="E168" s="481">
        <v>0</v>
      </c>
      <c r="F168" s="482">
        <f>IF(D168&lt;60,0,ROUND(($D168*F$2)+VLOOKUP($C168,[2]CONFIG!$A$33:$C$43,3,FALSE),0))</f>
        <v>17828</v>
      </c>
      <c r="G168" s="482">
        <f>IF(D168&lt;60,0,ROUND(($D168*G$2)+VLOOKUP($C168,[2]CONFIG!$A$33:$C$43,3,FALSE),0))</f>
        <v>17828</v>
      </c>
      <c r="H168" s="482">
        <f>IF(D168&lt;60,0,ROUND(($D168*H$2)+VLOOKUP($C168,[2]CONFIG!$A$33:$C$43,3,FALSE),0))</f>
        <v>17828</v>
      </c>
      <c r="I168" s="482">
        <f>IF(D168&lt;60,0,ROUND(($D168*I$2)+VLOOKUP($C168,[2]CONFIG!$A$33:$C$43,3,FALSE),0))</f>
        <v>17828</v>
      </c>
      <c r="J168" s="491"/>
      <c r="K168" s="195">
        <f t="shared" si="8"/>
        <v>0</v>
      </c>
      <c r="L168" s="195">
        <f t="shared" si="9"/>
        <v>0</v>
      </c>
      <c r="M168" s="195">
        <f t="shared" si="10"/>
        <v>0</v>
      </c>
      <c r="N168" s="195">
        <f t="shared" si="11"/>
        <v>0</v>
      </c>
      <c r="P168" s="195">
        <v>0</v>
      </c>
      <c r="Q168" s="195">
        <v>0</v>
      </c>
    </row>
    <row r="169" spans="1:17" hidden="1" x14ac:dyDescent="0.25">
      <c r="A169" s="485" t="s">
        <v>516</v>
      </c>
      <c r="B169" s="490" t="str">
        <f>VLOOKUP(A169,[3]Sheet1!$B$1:$D$1757,3,FALSE)</f>
        <v>SUPV, QA/QC</v>
      </c>
      <c r="C169" s="490" t="str">
        <f>VLOOKUP(A169,[3]Sheet1!$B$1:$R$1757,17,FALSE)</f>
        <v>ADMN</v>
      </c>
      <c r="D169" s="493">
        <v>74335</v>
      </c>
      <c r="E169" s="481">
        <v>0</v>
      </c>
      <c r="F169" s="482">
        <f>IF(D169&lt;60,0,ROUND(($D169*F$2)+VLOOKUP($C169,[2]CONFIG!$A$33:$C$43,3,FALSE),0))</f>
        <v>17824</v>
      </c>
      <c r="G169" s="482">
        <f>IF(D169&lt;60,0,ROUND(($D169*G$2)+VLOOKUP($C169,[2]CONFIG!$A$33:$C$43,3,FALSE),0))</f>
        <v>17824</v>
      </c>
      <c r="H169" s="482">
        <f>IF(D169&lt;60,0,ROUND(($D169*H$2)+VLOOKUP($C169,[2]CONFIG!$A$33:$C$43,3,FALSE),0))</f>
        <v>17824</v>
      </c>
      <c r="I169" s="482">
        <f>IF(D169&lt;60,0,ROUND(($D169*I$2)+VLOOKUP($C169,[2]CONFIG!$A$33:$C$43,3,FALSE),0))</f>
        <v>17824</v>
      </c>
      <c r="J169" s="491"/>
      <c r="K169" s="195">
        <f t="shared" si="8"/>
        <v>0</v>
      </c>
      <c r="L169" s="195">
        <f t="shared" si="9"/>
        <v>0</v>
      </c>
      <c r="M169" s="195">
        <f t="shared" si="10"/>
        <v>0</v>
      </c>
      <c r="N169" s="195">
        <f t="shared" si="11"/>
        <v>0</v>
      </c>
      <c r="P169" s="195">
        <v>0</v>
      </c>
      <c r="Q169" s="195">
        <v>0</v>
      </c>
    </row>
    <row r="170" spans="1:17" hidden="1" x14ac:dyDescent="0.25">
      <c r="A170" s="485" t="s">
        <v>517</v>
      </c>
      <c r="B170" s="490" t="str">
        <f>VLOOKUP(A170,[3]Sheet1!$B$1:$D$1757,3,FALSE)</f>
        <v>PROJECT MANAGER</v>
      </c>
      <c r="C170" s="490" t="str">
        <f>VLOOKUP(A170,[3]Sheet1!$B$1:$R$1757,17,FALSE)</f>
        <v>NONE</v>
      </c>
      <c r="D170" s="493">
        <v>74299</v>
      </c>
      <c r="E170" s="481">
        <v>0</v>
      </c>
      <c r="F170" s="482">
        <f>IF(D170&lt;60,0,ROUND(($D170*F$2)+VLOOKUP($C170,[2]CONFIG!$A$33:$C$43,3,FALSE),0))</f>
        <v>17864</v>
      </c>
      <c r="G170" s="482">
        <f>IF(D170&lt;60,0,ROUND(($D170*G$2)+VLOOKUP($C170,[2]CONFIG!$A$33:$C$43,3,FALSE),0))</f>
        <v>17864</v>
      </c>
      <c r="H170" s="482">
        <f>IF(D170&lt;60,0,ROUND(($D170*H$2)+VLOOKUP($C170,[2]CONFIG!$A$33:$C$43,3,FALSE),0))</f>
        <v>17864</v>
      </c>
      <c r="I170" s="482">
        <f>IF(D170&lt;60,0,ROUND(($D170*I$2)+VLOOKUP($C170,[2]CONFIG!$A$33:$C$43,3,FALSE),0))</f>
        <v>17864</v>
      </c>
      <c r="J170" s="491"/>
      <c r="K170" s="195">
        <f t="shared" si="8"/>
        <v>0</v>
      </c>
      <c r="L170" s="195">
        <f t="shared" si="9"/>
        <v>0</v>
      </c>
      <c r="M170" s="195">
        <f t="shared" si="10"/>
        <v>0</v>
      </c>
      <c r="N170" s="195">
        <f t="shared" si="11"/>
        <v>0</v>
      </c>
      <c r="P170" s="195">
        <v>0</v>
      </c>
      <c r="Q170" s="195">
        <v>0</v>
      </c>
    </row>
    <row r="171" spans="1:17" hidden="1" x14ac:dyDescent="0.25">
      <c r="A171" s="485" t="s">
        <v>518</v>
      </c>
      <c r="B171" s="490" t="str">
        <f>VLOOKUP(A171,[3]Sheet1!$B$1:$D$1757,3,FALSE)</f>
        <v>SPECIALIST III, PC APP</v>
      </c>
      <c r="C171" s="490" t="str">
        <f>VLOOKUP(A171,[3]Sheet1!$B$1:$R$1757,17,FALSE)</f>
        <v>NONE</v>
      </c>
      <c r="D171" s="493">
        <v>74003</v>
      </c>
      <c r="E171" s="481">
        <v>0</v>
      </c>
      <c r="F171" s="482">
        <f>IF(D171&lt;60,0,ROUND(($D171*F$2)+VLOOKUP($C171,[2]CONFIG!$A$33:$C$43,3,FALSE),0))</f>
        <v>17808</v>
      </c>
      <c r="G171" s="482">
        <f>IF(D171&lt;60,0,ROUND(($D171*G$2)+VLOOKUP($C171,[2]CONFIG!$A$33:$C$43,3,FALSE),0))</f>
        <v>17808</v>
      </c>
      <c r="H171" s="482">
        <f>IF(D171&lt;60,0,ROUND(($D171*H$2)+VLOOKUP($C171,[2]CONFIG!$A$33:$C$43,3,FALSE),0))</f>
        <v>17808</v>
      </c>
      <c r="I171" s="482">
        <f>IF(D171&lt;60,0,ROUND(($D171*I$2)+VLOOKUP($C171,[2]CONFIG!$A$33:$C$43,3,FALSE),0))</f>
        <v>17808</v>
      </c>
      <c r="J171" s="491"/>
      <c r="K171" s="195">
        <f t="shared" si="8"/>
        <v>0</v>
      </c>
      <c r="L171" s="195">
        <f t="shared" si="9"/>
        <v>0</v>
      </c>
      <c r="M171" s="195">
        <f t="shared" si="10"/>
        <v>0</v>
      </c>
      <c r="N171" s="195">
        <f t="shared" si="11"/>
        <v>0</v>
      </c>
      <c r="P171" s="195">
        <f>E171+K171</f>
        <v>0</v>
      </c>
      <c r="Q171" s="195">
        <f>E171+L171</f>
        <v>0</v>
      </c>
    </row>
    <row r="172" spans="1:17" hidden="1" x14ac:dyDescent="0.25">
      <c r="A172" s="485" t="s">
        <v>519</v>
      </c>
      <c r="B172" s="490" t="str">
        <f>VLOOKUP(A172,[3]Sheet1!$B$1:$D$1757,3,FALSE)</f>
        <v>MANAGER, SAFE/DRUG FREE SH</v>
      </c>
      <c r="C172" s="490" t="str">
        <f>VLOOKUP(A172,[3]Sheet1!$B$1:$R$1757,17,FALSE)</f>
        <v>ADMN</v>
      </c>
      <c r="D172" s="493">
        <v>74000</v>
      </c>
      <c r="E172" s="481">
        <v>0</v>
      </c>
      <c r="F172" s="482">
        <f>IF(D172&lt;60,0,ROUND(($D172*F$2)+VLOOKUP($C172,[2]CONFIG!$A$33:$C$43,3,FALSE),0))</f>
        <v>17761</v>
      </c>
      <c r="G172" s="482">
        <f>IF(D172&lt;60,0,ROUND(($D172*G$2)+VLOOKUP($C172,[2]CONFIG!$A$33:$C$43,3,FALSE),0))</f>
        <v>17761</v>
      </c>
      <c r="H172" s="482">
        <f>IF(D172&lt;60,0,ROUND(($D172*H$2)+VLOOKUP($C172,[2]CONFIG!$A$33:$C$43,3,FALSE),0))</f>
        <v>17761</v>
      </c>
      <c r="I172" s="482">
        <f>IF(D172&lt;60,0,ROUND(($D172*I$2)+VLOOKUP($C172,[2]CONFIG!$A$33:$C$43,3,FALSE),0))</f>
        <v>17761</v>
      </c>
      <c r="J172" s="491"/>
      <c r="K172" s="195">
        <f t="shared" si="8"/>
        <v>0</v>
      </c>
      <c r="L172" s="195">
        <f t="shared" si="9"/>
        <v>0</v>
      </c>
      <c r="M172" s="195">
        <f t="shared" si="10"/>
        <v>0</v>
      </c>
      <c r="N172" s="195">
        <f t="shared" si="11"/>
        <v>0</v>
      </c>
      <c r="P172" s="195">
        <v>0</v>
      </c>
      <c r="Q172" s="195">
        <v>0</v>
      </c>
    </row>
    <row r="173" spans="1:17" hidden="1" x14ac:dyDescent="0.25">
      <c r="A173" s="485" t="s">
        <v>520</v>
      </c>
      <c r="B173" s="490" t="str">
        <f>VLOOKUP(A173,[3]Sheet1!$B$1:$D$1757,3,FALSE)</f>
        <v>ADMINISTRATOR</v>
      </c>
      <c r="C173" s="490" t="str">
        <f>VLOOKUP(A173,[3]Sheet1!$B$1:$R$1757,17,FALSE)</f>
        <v>ADMN</v>
      </c>
      <c r="D173" s="493">
        <v>73832</v>
      </c>
      <c r="E173" s="481">
        <v>0</v>
      </c>
      <c r="F173" s="482">
        <f>IF(D173&lt;60,0,ROUND(($D173*F$2)+VLOOKUP($C173,[2]CONFIG!$A$33:$C$43,3,FALSE),0))</f>
        <v>17729</v>
      </c>
      <c r="G173" s="482">
        <f>IF(D173&lt;60,0,ROUND(($D173*G$2)+VLOOKUP($C173,[2]CONFIG!$A$33:$C$43,3,FALSE),0))</f>
        <v>17729</v>
      </c>
      <c r="H173" s="482">
        <f>IF(D173&lt;60,0,ROUND(($D173*H$2)+VLOOKUP($C173,[2]CONFIG!$A$33:$C$43,3,FALSE),0))</f>
        <v>17729</v>
      </c>
      <c r="I173" s="482">
        <f>IF(D173&lt;60,0,ROUND(($D173*I$2)+VLOOKUP($C173,[2]CONFIG!$A$33:$C$43,3,FALSE),0))</f>
        <v>17729</v>
      </c>
      <c r="J173" s="491"/>
      <c r="K173" s="195">
        <f t="shared" si="8"/>
        <v>0</v>
      </c>
      <c r="L173" s="195">
        <f t="shared" si="9"/>
        <v>0</v>
      </c>
      <c r="M173" s="195">
        <f t="shared" si="10"/>
        <v>0</v>
      </c>
      <c r="N173" s="195">
        <f t="shared" si="11"/>
        <v>0</v>
      </c>
      <c r="P173" s="195">
        <v>0</v>
      </c>
      <c r="Q173" s="195">
        <v>0</v>
      </c>
    </row>
    <row r="174" spans="1:17" hidden="1" x14ac:dyDescent="0.25">
      <c r="A174" s="485" t="s">
        <v>521</v>
      </c>
      <c r="B174" s="490" t="str">
        <f>VLOOKUP(A174,[3]Sheet1!$B$1:$D$1757,3,FALSE)</f>
        <v>PROJECT LEADER</v>
      </c>
      <c r="C174" s="490" t="str">
        <f>VLOOKUP(A174,[3]Sheet1!$B$1:$R$1757,17,FALSE)</f>
        <v>NONE</v>
      </c>
      <c r="D174" s="493">
        <v>73612</v>
      </c>
      <c r="E174" s="481">
        <v>0</v>
      </c>
      <c r="F174" s="482">
        <f>IF(D174&lt;60,0,ROUND(($D174*F$2)+VLOOKUP($C174,[2]CONFIG!$A$33:$C$43,3,FALSE),0))</f>
        <v>17734</v>
      </c>
      <c r="G174" s="482">
        <f>IF(D174&lt;60,0,ROUND(($D174*G$2)+VLOOKUP($C174,[2]CONFIG!$A$33:$C$43,3,FALSE),0))</f>
        <v>17734</v>
      </c>
      <c r="H174" s="482">
        <f>IF(D174&lt;60,0,ROUND(($D174*H$2)+VLOOKUP($C174,[2]CONFIG!$A$33:$C$43,3,FALSE),0))</f>
        <v>17734</v>
      </c>
      <c r="I174" s="482">
        <f>IF(D174&lt;60,0,ROUND(($D174*I$2)+VLOOKUP($C174,[2]CONFIG!$A$33:$C$43,3,FALSE),0))</f>
        <v>17734</v>
      </c>
      <c r="J174" s="491"/>
      <c r="K174" s="195">
        <f t="shared" si="8"/>
        <v>0</v>
      </c>
      <c r="L174" s="195">
        <f t="shared" si="9"/>
        <v>0</v>
      </c>
      <c r="M174" s="195">
        <f t="shared" si="10"/>
        <v>0</v>
      </c>
      <c r="N174" s="195">
        <f t="shared" si="11"/>
        <v>0</v>
      </c>
      <c r="P174" s="195">
        <f>E174+K174</f>
        <v>0</v>
      </c>
      <c r="Q174" s="195">
        <f>E174+L174</f>
        <v>0</v>
      </c>
    </row>
    <row r="175" spans="1:17" hidden="1" x14ac:dyDescent="0.25">
      <c r="A175" s="485" t="s">
        <v>522</v>
      </c>
      <c r="B175" s="490" t="str">
        <f>VLOOKUP(A175,[3]Sheet1!$B$1:$D$1757,3,FALSE)</f>
        <v>MILITARY PROP ASST CUST</v>
      </c>
      <c r="C175" s="490" t="str">
        <f>VLOOKUP(A175,[3]Sheet1!$B$1:$R$1757,17,FALSE)</f>
        <v>NONE</v>
      </c>
      <c r="D175" s="493">
        <v>72512</v>
      </c>
      <c r="E175" s="481">
        <v>0</v>
      </c>
      <c r="F175" s="482">
        <f>IF(D175&lt;60,0,ROUND(($D175*F$2)+VLOOKUP($C175,[2]CONFIG!$A$33:$C$43,3,FALSE),0))</f>
        <v>17526</v>
      </c>
      <c r="G175" s="482">
        <f>IF(D175&lt;60,0,ROUND(($D175*G$2)+VLOOKUP($C175,[2]CONFIG!$A$33:$C$43,3,FALSE),0))</f>
        <v>17526</v>
      </c>
      <c r="H175" s="482">
        <f>IF(D175&lt;60,0,ROUND(($D175*H$2)+VLOOKUP($C175,[2]CONFIG!$A$33:$C$43,3,FALSE),0))</f>
        <v>17526</v>
      </c>
      <c r="I175" s="482">
        <f>IF(D175&lt;60,0,ROUND(($D175*I$2)+VLOOKUP($C175,[2]CONFIG!$A$33:$C$43,3,FALSE),0))</f>
        <v>17526</v>
      </c>
      <c r="J175" s="491"/>
      <c r="K175" s="195">
        <f t="shared" si="8"/>
        <v>0</v>
      </c>
      <c r="L175" s="195">
        <f t="shared" si="9"/>
        <v>0</v>
      </c>
      <c r="M175" s="195">
        <f t="shared" si="10"/>
        <v>0</v>
      </c>
      <c r="N175" s="195">
        <f t="shared" si="11"/>
        <v>0</v>
      </c>
      <c r="P175" s="195">
        <v>0</v>
      </c>
      <c r="Q175" s="195">
        <v>0</v>
      </c>
    </row>
    <row r="176" spans="1:17" hidden="1" x14ac:dyDescent="0.25">
      <c r="A176" s="485" t="s">
        <v>523</v>
      </c>
      <c r="B176" s="490" t="str">
        <f>VLOOKUP(A176,[3]Sheet1!$B$1:$D$1757,3,FALSE)</f>
        <v>MANAGER, SITE SUPPORT</v>
      </c>
      <c r="C176" s="490" t="str">
        <f>VLOOKUP(A176,[3]Sheet1!$B$1:$R$1757,17,FALSE)</f>
        <v>ADMN</v>
      </c>
      <c r="D176" s="493">
        <v>73000</v>
      </c>
      <c r="E176" s="481">
        <v>0</v>
      </c>
      <c r="F176" s="482">
        <f>IF(D176&lt;60,0,ROUND(($D176*F$2)+VLOOKUP($C176,[2]CONFIG!$A$33:$C$43,3,FALSE),0))</f>
        <v>17572</v>
      </c>
      <c r="G176" s="482">
        <f>IF(D176&lt;60,0,ROUND(($D176*G$2)+VLOOKUP($C176,[2]CONFIG!$A$33:$C$43,3,FALSE),0))</f>
        <v>17572</v>
      </c>
      <c r="H176" s="482">
        <f>IF(D176&lt;60,0,ROUND(($D176*H$2)+VLOOKUP($C176,[2]CONFIG!$A$33:$C$43,3,FALSE),0))</f>
        <v>17572</v>
      </c>
      <c r="I176" s="482">
        <f>IF(D176&lt;60,0,ROUND(($D176*I$2)+VLOOKUP($C176,[2]CONFIG!$A$33:$C$43,3,FALSE),0))</f>
        <v>17572</v>
      </c>
      <c r="J176" s="491"/>
      <c r="K176" s="195">
        <f t="shared" si="8"/>
        <v>0</v>
      </c>
      <c r="L176" s="195">
        <f t="shared" si="9"/>
        <v>0</v>
      </c>
      <c r="M176" s="195">
        <f t="shared" si="10"/>
        <v>0</v>
      </c>
      <c r="N176" s="195">
        <f t="shared" si="11"/>
        <v>0</v>
      </c>
      <c r="P176" s="195">
        <f>E176+K176</f>
        <v>0</v>
      </c>
      <c r="Q176" s="195">
        <f>E176+L176</f>
        <v>0</v>
      </c>
    </row>
    <row r="177" spans="1:17" hidden="1" x14ac:dyDescent="0.25">
      <c r="A177" s="485" t="s">
        <v>524</v>
      </c>
      <c r="B177" s="490" t="str">
        <f>VLOOKUP(A177,[3]Sheet1!$B$1:$D$1757,3,FALSE)</f>
        <v>SENIOR COMP ANALYST</v>
      </c>
      <c r="C177" s="490" t="str">
        <f>VLOOKUP(A177,[3]Sheet1!$B$1:$R$1757,17,FALSE)</f>
        <v>NONE</v>
      </c>
      <c r="D177" s="493">
        <v>73000</v>
      </c>
      <c r="E177" s="481">
        <v>0</v>
      </c>
      <c r="F177" s="482">
        <f>IF(D177&lt;60,0,ROUND(($D177*F$2)+VLOOKUP($C177,[2]CONFIG!$A$33:$C$43,3,FALSE),0))</f>
        <v>17618</v>
      </c>
      <c r="G177" s="482">
        <f>IF(D177&lt;60,0,ROUND(($D177*G$2)+VLOOKUP($C177,[2]CONFIG!$A$33:$C$43,3,FALSE),0))</f>
        <v>17618</v>
      </c>
      <c r="H177" s="482">
        <f>IF(D177&lt;60,0,ROUND(($D177*H$2)+VLOOKUP($C177,[2]CONFIG!$A$33:$C$43,3,FALSE),0))</f>
        <v>17618</v>
      </c>
      <c r="I177" s="482">
        <f>IF(D177&lt;60,0,ROUND(($D177*I$2)+VLOOKUP($C177,[2]CONFIG!$A$33:$C$43,3,FALSE),0))</f>
        <v>17618</v>
      </c>
      <c r="J177" s="491"/>
      <c r="K177" s="195">
        <f t="shared" si="8"/>
        <v>0</v>
      </c>
      <c r="L177" s="195">
        <f t="shared" si="9"/>
        <v>0</v>
      </c>
      <c r="M177" s="195">
        <f t="shared" si="10"/>
        <v>0</v>
      </c>
      <c r="N177" s="195">
        <f t="shared" si="11"/>
        <v>0</v>
      </c>
      <c r="P177" s="195">
        <v>0</v>
      </c>
      <c r="Q177" s="195">
        <v>0</v>
      </c>
    </row>
    <row r="178" spans="1:17" hidden="1" x14ac:dyDescent="0.25">
      <c r="A178" s="485" t="s">
        <v>525</v>
      </c>
      <c r="B178" s="490" t="str">
        <f>VLOOKUP(A178,[3]Sheet1!$B$1:$D$1757,3,FALSE)</f>
        <v>DIR, BUS PARTNRS/INITIATVS</v>
      </c>
      <c r="C178" s="490" t="str">
        <f>VLOOKUP(A178,[3]Sheet1!$B$1:$R$1757,17,FALSE)</f>
        <v>ADMN</v>
      </c>
      <c r="D178" s="493">
        <v>72873</v>
      </c>
      <c r="E178" s="481">
        <v>0</v>
      </c>
      <c r="F178" s="482">
        <f>IF(D178&lt;60,0,ROUND(($D178*F$2)+VLOOKUP($C178,[2]CONFIG!$A$33:$C$43,3,FALSE),0))</f>
        <v>17548</v>
      </c>
      <c r="G178" s="482">
        <f>IF(D178&lt;60,0,ROUND(($D178*G$2)+VLOOKUP($C178,[2]CONFIG!$A$33:$C$43,3,FALSE),0))</f>
        <v>17548</v>
      </c>
      <c r="H178" s="482">
        <f>IF(D178&lt;60,0,ROUND(($D178*H$2)+VLOOKUP($C178,[2]CONFIG!$A$33:$C$43,3,FALSE),0))</f>
        <v>17548</v>
      </c>
      <c r="I178" s="482">
        <f>IF(D178&lt;60,0,ROUND(($D178*I$2)+VLOOKUP($C178,[2]CONFIG!$A$33:$C$43,3,FALSE),0))</f>
        <v>17548</v>
      </c>
      <c r="J178" s="491"/>
      <c r="K178" s="195">
        <f t="shared" si="8"/>
        <v>0</v>
      </c>
      <c r="L178" s="195">
        <f t="shared" si="9"/>
        <v>0</v>
      </c>
      <c r="M178" s="195">
        <f t="shared" si="10"/>
        <v>0</v>
      </c>
      <c r="N178" s="195">
        <f t="shared" si="11"/>
        <v>0</v>
      </c>
      <c r="P178" s="195">
        <v>0</v>
      </c>
      <c r="Q178" s="195">
        <v>0</v>
      </c>
    </row>
    <row r="179" spans="1:17" hidden="1" x14ac:dyDescent="0.25">
      <c r="A179" s="485" t="s">
        <v>526</v>
      </c>
      <c r="B179" s="490" t="str">
        <f>VLOOKUP(A179,[3]Sheet1!$B$1:$D$1757,3,FALSE)</f>
        <v>CDM/COMMUNITY SPECIALIST</v>
      </c>
      <c r="C179" s="490" t="str">
        <f>VLOOKUP(A179,[3]Sheet1!$B$1:$R$1757,17,FALSE)</f>
        <v>NONE</v>
      </c>
      <c r="D179" s="493">
        <v>72606</v>
      </c>
      <c r="E179" s="481">
        <v>0</v>
      </c>
      <c r="F179" s="482">
        <f>IF(D179&lt;60,0,ROUND(($D179*F$2)+VLOOKUP($C179,[2]CONFIG!$A$33:$C$43,3,FALSE),0))</f>
        <v>17544</v>
      </c>
      <c r="G179" s="482">
        <f>IF(D179&lt;60,0,ROUND(($D179*G$2)+VLOOKUP($C179,[2]CONFIG!$A$33:$C$43,3,FALSE),0))</f>
        <v>17544</v>
      </c>
      <c r="H179" s="482">
        <f>IF(D179&lt;60,0,ROUND(($D179*H$2)+VLOOKUP($C179,[2]CONFIG!$A$33:$C$43,3,FALSE),0))</f>
        <v>17544</v>
      </c>
      <c r="I179" s="482">
        <f>IF(D179&lt;60,0,ROUND(($D179*I$2)+VLOOKUP($C179,[2]CONFIG!$A$33:$C$43,3,FALSE),0))</f>
        <v>17544</v>
      </c>
      <c r="J179" s="491"/>
      <c r="K179" s="195">
        <f t="shared" si="8"/>
        <v>0</v>
      </c>
      <c r="L179" s="195">
        <f t="shared" si="9"/>
        <v>0</v>
      </c>
      <c r="M179" s="195">
        <f t="shared" si="10"/>
        <v>0</v>
      </c>
      <c r="N179" s="195">
        <f t="shared" si="11"/>
        <v>0</v>
      </c>
      <c r="P179" s="195">
        <v>0</v>
      </c>
      <c r="Q179" s="195">
        <v>0</v>
      </c>
    </row>
    <row r="180" spans="1:17" hidden="1" x14ac:dyDescent="0.25">
      <c r="A180" s="494" t="s">
        <v>527</v>
      </c>
      <c r="B180" s="490" t="str">
        <f>VLOOKUP(A180,[3]Sheet1!$B$1:$D$1757,3,FALSE)</f>
        <v>DIR, EGOS</v>
      </c>
      <c r="C180" s="490" t="str">
        <f>VLOOKUP(A180,[3]Sheet1!$B$1:$R$1757,17,FALSE)</f>
        <v>ADMN</v>
      </c>
      <c r="D180" s="493">
        <v>72558</v>
      </c>
      <c r="E180" s="481">
        <v>0</v>
      </c>
      <c r="F180" s="482">
        <f>IF(D180&lt;60,0,ROUND(($D180*F$2)+VLOOKUP($C180,[2]CONFIG!$A$33:$C$43,3,FALSE),0))</f>
        <v>17489</v>
      </c>
      <c r="G180" s="482">
        <f>IF(D180&lt;60,0,ROUND(($D180*G$2)+VLOOKUP($C180,[2]CONFIG!$A$33:$C$43,3,FALSE),0))</f>
        <v>17489</v>
      </c>
      <c r="H180" s="482">
        <f>IF(D180&lt;60,0,ROUND(($D180*H$2)+VLOOKUP($C180,[2]CONFIG!$A$33:$C$43,3,FALSE),0))</f>
        <v>17489</v>
      </c>
      <c r="I180" s="482">
        <f>IF(D180&lt;60,0,ROUND(($D180*I$2)+VLOOKUP($C180,[2]CONFIG!$A$33:$C$43,3,FALSE),0))</f>
        <v>17489</v>
      </c>
      <c r="J180" s="491"/>
      <c r="K180" s="195">
        <f t="shared" si="8"/>
        <v>0</v>
      </c>
      <c r="L180" s="195">
        <f t="shared" si="9"/>
        <v>0</v>
      </c>
      <c r="M180" s="195">
        <f t="shared" si="10"/>
        <v>0</v>
      </c>
      <c r="N180" s="195">
        <f t="shared" si="11"/>
        <v>0</v>
      </c>
      <c r="P180" s="195">
        <v>0</v>
      </c>
      <c r="Q180" s="195">
        <v>0</v>
      </c>
    </row>
    <row r="181" spans="1:17" hidden="1" x14ac:dyDescent="0.25">
      <c r="A181" s="485" t="s">
        <v>528</v>
      </c>
      <c r="B181" s="490" t="str">
        <f>VLOOKUP(A181,[3]Sheet1!$B$1:$D$1757,3,FALSE)</f>
        <v>SPECIALIST, INSTRUCTIONAL</v>
      </c>
      <c r="C181" s="490" t="str">
        <f>VLOOKUP(A181,[3]Sheet1!$B$1:$R$1757,17,FALSE)</f>
        <v>NONE</v>
      </c>
      <c r="D181" s="493">
        <v>72547</v>
      </c>
      <c r="E181" s="481">
        <v>0</v>
      </c>
      <c r="F181" s="482">
        <f>IF(D181&lt;60,0,ROUND(($D181*F$2)+VLOOKUP($C181,[2]CONFIG!$A$33:$C$43,3,FALSE),0))</f>
        <v>17533</v>
      </c>
      <c r="G181" s="482">
        <f>IF(D181&lt;60,0,ROUND(($D181*G$2)+VLOOKUP($C181,[2]CONFIG!$A$33:$C$43,3,FALSE),0))</f>
        <v>17533</v>
      </c>
      <c r="H181" s="482">
        <f>IF(D181&lt;60,0,ROUND(($D181*H$2)+VLOOKUP($C181,[2]CONFIG!$A$33:$C$43,3,FALSE),0))</f>
        <v>17533</v>
      </c>
      <c r="I181" s="482">
        <f>IF(D181&lt;60,0,ROUND(($D181*I$2)+VLOOKUP($C181,[2]CONFIG!$A$33:$C$43,3,FALSE),0))</f>
        <v>17533</v>
      </c>
      <c r="J181" s="491"/>
      <c r="K181" s="195">
        <f t="shared" si="8"/>
        <v>0</v>
      </c>
      <c r="L181" s="195">
        <f t="shared" si="9"/>
        <v>0</v>
      </c>
      <c r="M181" s="195">
        <f t="shared" si="10"/>
        <v>0</v>
      </c>
      <c r="N181" s="195">
        <f t="shared" si="11"/>
        <v>0</v>
      </c>
      <c r="P181" s="195">
        <f>E181+K181</f>
        <v>0</v>
      </c>
      <c r="Q181" s="195">
        <f>E181+L181</f>
        <v>0</v>
      </c>
    </row>
    <row r="182" spans="1:17" hidden="1" x14ac:dyDescent="0.25">
      <c r="A182" s="485" t="s">
        <v>529</v>
      </c>
      <c r="B182" s="490" t="str">
        <f>VLOOKUP(A182,[3]Sheet1!$B$1:$D$1757,3,FALSE)</f>
        <v>SUPV, SENIOR PLUMBING</v>
      </c>
      <c r="C182" s="490" t="str">
        <f>VLOOKUP(A182,[3]Sheet1!$B$1:$R$1757,17,FALSE)</f>
        <v>ADMN</v>
      </c>
      <c r="D182" s="493">
        <v>72178</v>
      </c>
      <c r="E182" s="481">
        <v>0</v>
      </c>
      <c r="F182" s="482">
        <f>IF(D182&lt;60,0,ROUND(($D182*F$2)+VLOOKUP($C182,[2]CONFIG!$A$33:$C$43,3,FALSE),0))</f>
        <v>17417</v>
      </c>
      <c r="G182" s="482">
        <f>IF(D182&lt;60,0,ROUND(($D182*G$2)+VLOOKUP($C182,[2]CONFIG!$A$33:$C$43,3,FALSE),0))</f>
        <v>17417</v>
      </c>
      <c r="H182" s="482">
        <f>IF(D182&lt;60,0,ROUND(($D182*H$2)+VLOOKUP($C182,[2]CONFIG!$A$33:$C$43,3,FALSE),0))</f>
        <v>17417</v>
      </c>
      <c r="I182" s="482">
        <f>IF(D182&lt;60,0,ROUND(($D182*I$2)+VLOOKUP($C182,[2]CONFIG!$A$33:$C$43,3,FALSE),0))</f>
        <v>17417</v>
      </c>
      <c r="J182" s="491"/>
      <c r="K182" s="195">
        <f t="shared" si="8"/>
        <v>0</v>
      </c>
      <c r="L182" s="195">
        <f t="shared" si="9"/>
        <v>0</v>
      </c>
      <c r="M182" s="195">
        <f t="shared" si="10"/>
        <v>0</v>
      </c>
      <c r="N182" s="195">
        <f t="shared" si="11"/>
        <v>0</v>
      </c>
      <c r="P182" s="195">
        <v>0</v>
      </c>
      <c r="Q182" s="195">
        <v>0</v>
      </c>
    </row>
    <row r="183" spans="1:17" hidden="1" x14ac:dyDescent="0.25">
      <c r="A183" s="485" t="s">
        <v>530</v>
      </c>
      <c r="B183" s="490" t="str">
        <f>VLOOKUP(A183,[3]Sheet1!$B$1:$D$1757,3,FALSE)</f>
        <v>SCHOOL IMPROVEMENT PARTNER</v>
      </c>
      <c r="C183" s="490" t="str">
        <f>VLOOKUP(A183,[3]Sheet1!$B$1:$R$1757,17,FALSE)</f>
        <v>NONE</v>
      </c>
      <c r="D183" s="493">
        <v>72026</v>
      </c>
      <c r="E183" s="481">
        <v>0</v>
      </c>
      <c r="F183" s="482">
        <f>IF(D183&lt;60,0,ROUND(($D183*F$2)+VLOOKUP($C183,[2]CONFIG!$A$33:$C$43,3,FALSE),0))</f>
        <v>17435</v>
      </c>
      <c r="G183" s="482">
        <f>IF(D183&lt;60,0,ROUND(($D183*G$2)+VLOOKUP($C183,[2]CONFIG!$A$33:$C$43,3,FALSE),0))</f>
        <v>17435</v>
      </c>
      <c r="H183" s="482">
        <f>IF(D183&lt;60,0,ROUND(($D183*H$2)+VLOOKUP($C183,[2]CONFIG!$A$33:$C$43,3,FALSE),0))</f>
        <v>17435</v>
      </c>
      <c r="I183" s="482">
        <f>IF(D183&lt;60,0,ROUND(($D183*I$2)+VLOOKUP($C183,[2]CONFIG!$A$33:$C$43,3,FALSE),0))</f>
        <v>17435</v>
      </c>
      <c r="J183" s="491"/>
      <c r="K183" s="195">
        <f t="shared" si="8"/>
        <v>0</v>
      </c>
      <c r="L183" s="195">
        <f t="shared" si="9"/>
        <v>0</v>
      </c>
      <c r="M183" s="195">
        <f t="shared" si="10"/>
        <v>0</v>
      </c>
      <c r="N183" s="195">
        <f t="shared" si="11"/>
        <v>0</v>
      </c>
      <c r="P183" s="195">
        <f>E183+K183</f>
        <v>0</v>
      </c>
      <c r="Q183" s="195">
        <f>E183+L183</f>
        <v>0</v>
      </c>
    </row>
    <row r="184" spans="1:17" hidden="1" x14ac:dyDescent="0.25">
      <c r="A184" s="485" t="s">
        <v>531</v>
      </c>
      <c r="B184" s="490" t="str">
        <f>VLOOKUP(A184,[3]Sheet1!$B$1:$D$1757,3,FALSE)</f>
        <v>TEACHER, EGOS ANNUAL (1760)</v>
      </c>
      <c r="C184" s="490" t="str">
        <f>VLOOKUP(A184,[3]Sheet1!$B$1:$R$1757,17,FALSE)</f>
        <v>VCTF</v>
      </c>
      <c r="D184" s="493">
        <v>71746</v>
      </c>
      <c r="E184" s="481">
        <v>0</v>
      </c>
      <c r="F184" s="482">
        <f>IF(D184&lt;60,0,ROUND(($D184*F$2)+VLOOKUP($C184,[2]CONFIG!$A$33:$C$43,3,FALSE),0))</f>
        <v>18311</v>
      </c>
      <c r="G184" s="482">
        <f>IF(D184&lt;60,0,ROUND(($D184*G$2)+VLOOKUP($C184,[2]CONFIG!$A$33:$C$43,3,FALSE),0))</f>
        <v>18311</v>
      </c>
      <c r="H184" s="482">
        <f>IF(D184&lt;60,0,ROUND(($D184*H$2)+VLOOKUP($C184,[2]CONFIG!$A$33:$C$43,3,FALSE),0))</f>
        <v>18311</v>
      </c>
      <c r="I184" s="482">
        <f>IF(D184&lt;60,0,ROUND(($D184*I$2)+VLOOKUP($C184,[2]CONFIG!$A$33:$C$43,3,FALSE),0))</f>
        <v>18311</v>
      </c>
      <c r="J184" s="491"/>
      <c r="K184" s="195">
        <f t="shared" si="8"/>
        <v>0</v>
      </c>
      <c r="L184" s="195">
        <f t="shared" si="9"/>
        <v>0</v>
      </c>
      <c r="M184" s="195">
        <f t="shared" si="10"/>
        <v>0</v>
      </c>
      <c r="N184" s="195">
        <f t="shared" si="11"/>
        <v>0</v>
      </c>
      <c r="P184" s="195">
        <v>0</v>
      </c>
      <c r="Q184" s="195">
        <v>0</v>
      </c>
    </row>
    <row r="185" spans="1:17" hidden="1" x14ac:dyDescent="0.25">
      <c r="A185" s="485" t="s">
        <v>532</v>
      </c>
      <c r="B185" s="490" t="str">
        <f>VLOOKUP(A185,[3]Sheet1!$B$1:$D$1757,3,FALSE)</f>
        <v>ASST TO THE SUPERINTENDENT</v>
      </c>
      <c r="C185" s="490" t="str">
        <f>VLOOKUP(A185,[3]Sheet1!$B$1:$R$1757,17,FALSE)</f>
        <v>NONE</v>
      </c>
      <c r="D185" s="493">
        <v>71523</v>
      </c>
      <c r="E185" s="481">
        <v>0</v>
      </c>
      <c r="F185" s="482">
        <f>IF(D185&lt;60,0,ROUND(($D185*F$2)+VLOOKUP($C185,[2]CONFIG!$A$33:$C$43,3,FALSE),0))</f>
        <v>17340</v>
      </c>
      <c r="G185" s="482">
        <f>IF(D185&lt;60,0,ROUND(($D185*G$2)+VLOOKUP($C185,[2]CONFIG!$A$33:$C$43,3,FALSE),0))</f>
        <v>17340</v>
      </c>
      <c r="H185" s="482">
        <f>IF(D185&lt;60,0,ROUND(($D185*H$2)+VLOOKUP($C185,[2]CONFIG!$A$33:$C$43,3,FALSE),0))</f>
        <v>17340</v>
      </c>
      <c r="I185" s="482">
        <f>IF(D185&lt;60,0,ROUND(($D185*I$2)+VLOOKUP($C185,[2]CONFIG!$A$33:$C$43,3,FALSE),0))</f>
        <v>17340</v>
      </c>
      <c r="J185" s="491"/>
      <c r="K185" s="195">
        <f t="shared" si="8"/>
        <v>0</v>
      </c>
      <c r="L185" s="195">
        <f t="shared" si="9"/>
        <v>0</v>
      </c>
      <c r="M185" s="195">
        <f t="shared" si="10"/>
        <v>0</v>
      </c>
      <c r="N185" s="195">
        <f t="shared" si="11"/>
        <v>0</v>
      </c>
      <c r="P185" s="195">
        <v>0</v>
      </c>
      <c r="Q185" s="195">
        <v>0</v>
      </c>
    </row>
    <row r="186" spans="1:17" hidden="1" x14ac:dyDescent="0.25">
      <c r="A186" s="485" t="s">
        <v>533</v>
      </c>
      <c r="B186" s="490" t="str">
        <f>VLOOKUP(A186,[3]Sheet1!$B$1:$D$1757,3,FALSE)</f>
        <v>SUPV, SERVICE COORD CTR</v>
      </c>
      <c r="C186" s="490" t="str">
        <f>VLOOKUP(A186,[3]Sheet1!$B$1:$R$1757,17,FALSE)</f>
        <v>ADMN</v>
      </c>
      <c r="D186" s="493">
        <v>71487</v>
      </c>
      <c r="E186" s="481">
        <v>0</v>
      </c>
      <c r="F186" s="482">
        <f>IF(D186&lt;60,0,ROUND(($D186*F$2)+VLOOKUP($C186,[2]CONFIG!$A$33:$C$43,3,FALSE),0))</f>
        <v>17287</v>
      </c>
      <c r="G186" s="482">
        <f>IF(D186&lt;60,0,ROUND(($D186*G$2)+VLOOKUP($C186,[2]CONFIG!$A$33:$C$43,3,FALSE),0))</f>
        <v>17287</v>
      </c>
      <c r="H186" s="482">
        <f>IF(D186&lt;60,0,ROUND(($D186*H$2)+VLOOKUP($C186,[2]CONFIG!$A$33:$C$43,3,FALSE),0))</f>
        <v>17287</v>
      </c>
      <c r="I186" s="482">
        <f>IF(D186&lt;60,0,ROUND(($D186*I$2)+VLOOKUP($C186,[2]CONFIG!$A$33:$C$43,3,FALSE),0))</f>
        <v>17287</v>
      </c>
      <c r="J186" s="491"/>
      <c r="K186" s="195">
        <f t="shared" si="8"/>
        <v>0</v>
      </c>
      <c r="L186" s="195">
        <f t="shared" si="9"/>
        <v>0</v>
      </c>
      <c r="M186" s="195">
        <f t="shared" si="10"/>
        <v>0</v>
      </c>
      <c r="N186" s="195">
        <f t="shared" si="11"/>
        <v>0</v>
      </c>
      <c r="P186" s="195">
        <f>E186+K186</f>
        <v>0</v>
      </c>
      <c r="Q186" s="195">
        <f>E186+L186</f>
        <v>0</v>
      </c>
    </row>
    <row r="187" spans="1:17" hidden="1" x14ac:dyDescent="0.25">
      <c r="A187" s="485" t="s">
        <v>534</v>
      </c>
      <c r="B187" s="490" t="str">
        <f>VLOOKUP(A187,[3]Sheet1!$B$1:$D$1757,3,FALSE)</f>
        <v>SUPERVISOR, HUMAN RESOURCES</v>
      </c>
      <c r="C187" s="490" t="str">
        <f>VLOOKUP(A187,[3]Sheet1!$B$1:$R$1757,17,FALSE)</f>
        <v>ADMN</v>
      </c>
      <c r="D187" s="493">
        <v>71348</v>
      </c>
      <c r="E187" s="481">
        <v>0</v>
      </c>
      <c r="F187" s="482">
        <f>IF(D187&lt;60,0,ROUND(($D187*F$2)+VLOOKUP($C187,[2]CONFIG!$A$33:$C$43,3,FALSE),0))</f>
        <v>17261</v>
      </c>
      <c r="G187" s="482">
        <f>IF(D187&lt;60,0,ROUND(($D187*G$2)+VLOOKUP($C187,[2]CONFIG!$A$33:$C$43,3,FALSE),0))</f>
        <v>17261</v>
      </c>
      <c r="H187" s="482">
        <f>IF(D187&lt;60,0,ROUND(($D187*H$2)+VLOOKUP($C187,[2]CONFIG!$A$33:$C$43,3,FALSE),0))</f>
        <v>17261</v>
      </c>
      <c r="I187" s="482">
        <f>IF(D187&lt;60,0,ROUND(($D187*I$2)+VLOOKUP($C187,[2]CONFIG!$A$33:$C$43,3,FALSE),0))</f>
        <v>17261</v>
      </c>
      <c r="J187" s="491"/>
      <c r="K187" s="195">
        <f t="shared" si="8"/>
        <v>0</v>
      </c>
      <c r="L187" s="195">
        <f t="shared" si="9"/>
        <v>0</v>
      </c>
      <c r="M187" s="195">
        <f t="shared" si="10"/>
        <v>0</v>
      </c>
      <c r="N187" s="195">
        <f t="shared" si="11"/>
        <v>0</v>
      </c>
      <c r="P187" s="195">
        <v>0</v>
      </c>
      <c r="Q187" s="195">
        <v>0</v>
      </c>
    </row>
    <row r="188" spans="1:17" hidden="1" x14ac:dyDescent="0.25">
      <c r="A188" s="485" t="s">
        <v>535</v>
      </c>
      <c r="B188" s="490" t="str">
        <f>VLOOKUP(A188,[3]Sheet1!$B$1:$D$1757,3,FALSE)</f>
        <v>SUPV, SENIOR HVAC</v>
      </c>
      <c r="C188" s="490" t="str">
        <f>VLOOKUP(A188,[3]Sheet1!$B$1:$R$1757,17,FALSE)</f>
        <v>ADMN</v>
      </c>
      <c r="D188" s="493">
        <v>71317</v>
      </c>
      <c r="E188" s="481">
        <v>0</v>
      </c>
      <c r="F188" s="482">
        <f>IF(D188&lt;60,0,ROUND(($D188*F$2)+VLOOKUP($C188,[2]CONFIG!$A$33:$C$43,3,FALSE),0))</f>
        <v>17255</v>
      </c>
      <c r="G188" s="482">
        <f>IF(D188&lt;60,0,ROUND(($D188*G$2)+VLOOKUP($C188,[2]CONFIG!$A$33:$C$43,3,FALSE),0))</f>
        <v>17255</v>
      </c>
      <c r="H188" s="482">
        <f>IF(D188&lt;60,0,ROUND(($D188*H$2)+VLOOKUP($C188,[2]CONFIG!$A$33:$C$43,3,FALSE),0))</f>
        <v>17255</v>
      </c>
      <c r="I188" s="482">
        <f>IF(D188&lt;60,0,ROUND(($D188*I$2)+VLOOKUP($C188,[2]CONFIG!$A$33:$C$43,3,FALSE),0))</f>
        <v>17255</v>
      </c>
      <c r="J188" s="491"/>
      <c r="K188" s="195">
        <f t="shared" si="8"/>
        <v>0</v>
      </c>
      <c r="L188" s="195">
        <f t="shared" si="9"/>
        <v>0</v>
      </c>
      <c r="M188" s="195">
        <f t="shared" si="10"/>
        <v>0</v>
      </c>
      <c r="N188" s="195">
        <f t="shared" si="11"/>
        <v>0</v>
      </c>
      <c r="P188" s="195">
        <v>0</v>
      </c>
      <c r="Q188" s="195">
        <v>0</v>
      </c>
    </row>
    <row r="189" spans="1:17" hidden="1" x14ac:dyDescent="0.25">
      <c r="A189" s="485" t="s">
        <v>536</v>
      </c>
      <c r="B189" s="490" t="str">
        <f>VLOOKUP(A189,[3]Sheet1!$B$1:$D$1757,3,FALSE)</f>
        <v>CAREER ED SPEC/ATHL TRAIN</v>
      </c>
      <c r="C189" s="490" t="str">
        <f>VLOOKUP(A189,[3]Sheet1!$B$1:$R$1757,17,FALSE)</f>
        <v>NONE</v>
      </c>
      <c r="D189" s="493">
        <v>70970</v>
      </c>
      <c r="E189" s="481">
        <v>0</v>
      </c>
      <c r="F189" s="482">
        <f>IF(D189&lt;60,0,ROUND(($D189*F$2)+VLOOKUP($C189,[2]CONFIG!$A$33:$C$43,3,FALSE),0))</f>
        <v>17235</v>
      </c>
      <c r="G189" s="482">
        <f>IF(D189&lt;60,0,ROUND(($D189*G$2)+VLOOKUP($C189,[2]CONFIG!$A$33:$C$43,3,FALSE),0))</f>
        <v>17235</v>
      </c>
      <c r="H189" s="482">
        <f>IF(D189&lt;60,0,ROUND(($D189*H$2)+VLOOKUP($C189,[2]CONFIG!$A$33:$C$43,3,FALSE),0))</f>
        <v>17235</v>
      </c>
      <c r="I189" s="482">
        <f>IF(D189&lt;60,0,ROUND(($D189*I$2)+VLOOKUP($C189,[2]CONFIG!$A$33:$C$43,3,FALSE),0))</f>
        <v>17235</v>
      </c>
      <c r="J189" s="491"/>
      <c r="K189" s="195">
        <f t="shared" si="8"/>
        <v>0</v>
      </c>
      <c r="L189" s="195">
        <f t="shared" si="9"/>
        <v>0</v>
      </c>
      <c r="M189" s="195">
        <f t="shared" si="10"/>
        <v>0</v>
      </c>
      <c r="N189" s="195">
        <f t="shared" si="11"/>
        <v>0</v>
      </c>
      <c r="P189" s="195">
        <v>0</v>
      </c>
      <c r="Q189" s="195">
        <v>0</v>
      </c>
    </row>
    <row r="190" spans="1:17" hidden="1" x14ac:dyDescent="0.25">
      <c r="A190" s="485" t="s">
        <v>537</v>
      </c>
      <c r="B190" s="490" t="str">
        <f>VLOOKUP(A190,[3]Sheet1!$B$1:$D$1757,3,FALSE)</f>
        <v>SUPV, SENIOR ELECTRICAL</v>
      </c>
      <c r="C190" s="490" t="str">
        <f>VLOOKUP(A190,[3]Sheet1!$B$1:$R$1757,17,FALSE)</f>
        <v>ADMN</v>
      </c>
      <c r="D190" s="493">
        <v>70951</v>
      </c>
      <c r="E190" s="481">
        <v>0</v>
      </c>
      <c r="F190" s="482">
        <f>IF(D190&lt;60,0,ROUND(($D190*F$2)+VLOOKUP($C190,[2]CONFIG!$A$33:$C$43,3,FALSE),0))</f>
        <v>17186</v>
      </c>
      <c r="G190" s="482">
        <f>IF(D190&lt;60,0,ROUND(($D190*G$2)+VLOOKUP($C190,[2]CONFIG!$A$33:$C$43,3,FALSE),0))</f>
        <v>17186</v>
      </c>
      <c r="H190" s="482">
        <f>IF(D190&lt;60,0,ROUND(($D190*H$2)+VLOOKUP($C190,[2]CONFIG!$A$33:$C$43,3,FALSE),0))</f>
        <v>17186</v>
      </c>
      <c r="I190" s="482">
        <f>IF(D190&lt;60,0,ROUND(($D190*I$2)+VLOOKUP($C190,[2]CONFIG!$A$33:$C$43,3,FALSE),0))</f>
        <v>17186</v>
      </c>
      <c r="J190" s="491"/>
      <c r="K190" s="195">
        <f t="shared" si="8"/>
        <v>0</v>
      </c>
      <c r="L190" s="195">
        <f t="shared" si="9"/>
        <v>0</v>
      </c>
      <c r="M190" s="195">
        <f t="shared" si="10"/>
        <v>0</v>
      </c>
      <c r="N190" s="195">
        <f t="shared" si="11"/>
        <v>0</v>
      </c>
      <c r="P190" s="195">
        <v>0</v>
      </c>
      <c r="Q190" s="195">
        <v>0</v>
      </c>
    </row>
    <row r="191" spans="1:17" hidden="1" x14ac:dyDescent="0.25">
      <c r="A191" s="485" t="s">
        <v>538</v>
      </c>
      <c r="B191" s="490" t="str">
        <f>VLOOKUP(A191,[3]Sheet1!$B$1:$D$1757,3,FALSE)</f>
        <v>COORDINATOR, EDUCATIONAL</v>
      </c>
      <c r="C191" s="490" t="str">
        <f>VLOOKUP(A191,[3]Sheet1!$B$1:$R$1757,17,FALSE)</f>
        <v>NONE</v>
      </c>
      <c r="D191" s="493">
        <v>70935</v>
      </c>
      <c r="E191" s="481">
        <v>0</v>
      </c>
      <c r="F191" s="482">
        <f>IF(D191&lt;60,0,ROUND(($D191*F$2)+VLOOKUP($C191,[2]CONFIG!$A$33:$C$43,3,FALSE),0))</f>
        <v>17229</v>
      </c>
      <c r="G191" s="482">
        <f>IF(D191&lt;60,0,ROUND(($D191*G$2)+VLOOKUP($C191,[2]CONFIG!$A$33:$C$43,3,FALSE),0))</f>
        <v>17229</v>
      </c>
      <c r="H191" s="482">
        <f>IF(D191&lt;60,0,ROUND(($D191*H$2)+VLOOKUP($C191,[2]CONFIG!$A$33:$C$43,3,FALSE),0))</f>
        <v>17229</v>
      </c>
      <c r="I191" s="482">
        <f>IF(D191&lt;60,0,ROUND(($D191*I$2)+VLOOKUP($C191,[2]CONFIG!$A$33:$C$43,3,FALSE),0))</f>
        <v>17229</v>
      </c>
      <c r="J191" s="491"/>
      <c r="K191" s="195">
        <f t="shared" si="8"/>
        <v>0</v>
      </c>
      <c r="L191" s="195">
        <f t="shared" si="9"/>
        <v>0</v>
      </c>
      <c r="M191" s="195">
        <f t="shared" si="10"/>
        <v>0</v>
      </c>
      <c r="N191" s="195">
        <f t="shared" si="11"/>
        <v>0</v>
      </c>
      <c r="P191" s="195">
        <v>0</v>
      </c>
      <c r="Q191" s="195">
        <v>0</v>
      </c>
    </row>
    <row r="192" spans="1:17" hidden="1" x14ac:dyDescent="0.25">
      <c r="A192" s="485" t="s">
        <v>539</v>
      </c>
      <c r="B192" s="490" t="str">
        <f>VLOOKUP(A192,[3]Sheet1!$B$1:$D$1757,3,FALSE)</f>
        <v>NETWORK TECHNICIAN II</v>
      </c>
      <c r="C192" s="490" t="str">
        <f>VLOOKUP(A192,[3]Sheet1!$B$1:$R$1757,17,FALSE)</f>
        <v>NONE</v>
      </c>
      <c r="D192" s="493">
        <v>70893</v>
      </c>
      <c r="E192" s="481">
        <v>0</v>
      </c>
      <c r="F192" s="482">
        <f>IF(D192&lt;60,0,ROUND(($D192*F$2)+VLOOKUP($C192,[2]CONFIG!$A$33:$C$43,3,FALSE),0))</f>
        <v>17221</v>
      </c>
      <c r="G192" s="482">
        <f>IF(D192&lt;60,0,ROUND(($D192*G$2)+VLOOKUP($C192,[2]CONFIG!$A$33:$C$43,3,FALSE),0))</f>
        <v>17221</v>
      </c>
      <c r="H192" s="482">
        <f>IF(D192&lt;60,0,ROUND(($D192*H$2)+VLOOKUP($C192,[2]CONFIG!$A$33:$C$43,3,FALSE),0))</f>
        <v>17221</v>
      </c>
      <c r="I192" s="482">
        <f>IF(D192&lt;60,0,ROUND(($D192*I$2)+VLOOKUP($C192,[2]CONFIG!$A$33:$C$43,3,FALSE),0))</f>
        <v>17221</v>
      </c>
      <c r="J192" s="491"/>
      <c r="K192" s="195">
        <f t="shared" si="8"/>
        <v>0</v>
      </c>
      <c r="L192" s="195">
        <f t="shared" si="9"/>
        <v>0</v>
      </c>
      <c r="M192" s="195">
        <f t="shared" si="10"/>
        <v>0</v>
      </c>
      <c r="N192" s="195">
        <f t="shared" si="11"/>
        <v>0</v>
      </c>
      <c r="P192" s="195">
        <f>E192+K192</f>
        <v>0</v>
      </c>
      <c r="Q192" s="195">
        <f>E192+L192</f>
        <v>0</v>
      </c>
    </row>
    <row r="193" spans="1:17" hidden="1" x14ac:dyDescent="0.25">
      <c r="A193" s="485" t="s">
        <v>540</v>
      </c>
      <c r="B193" s="490" t="str">
        <f>VLOOKUP(A193,[3]Sheet1!$B$1:$D$1757,3,FALSE)</f>
        <v>SENIOR FINANCIAL ANALYST</v>
      </c>
      <c r="C193" s="490" t="str">
        <f>VLOOKUP(A193,[3]Sheet1!$B$1:$R$1757,17,FALSE)</f>
        <v>NONE</v>
      </c>
      <c r="D193" s="493">
        <v>70700</v>
      </c>
      <c r="E193" s="481">
        <v>0</v>
      </c>
      <c r="F193" s="482">
        <f>IF(D193&lt;60,0,ROUND(($D193*F$2)+VLOOKUP($C193,[2]CONFIG!$A$33:$C$43,3,FALSE),0))</f>
        <v>17184</v>
      </c>
      <c r="G193" s="482">
        <f>IF(D193&lt;60,0,ROUND(($D193*G$2)+VLOOKUP($C193,[2]CONFIG!$A$33:$C$43,3,FALSE),0))</f>
        <v>17184</v>
      </c>
      <c r="H193" s="482">
        <f>IF(D193&lt;60,0,ROUND(($D193*H$2)+VLOOKUP($C193,[2]CONFIG!$A$33:$C$43,3,FALSE),0))</f>
        <v>17184</v>
      </c>
      <c r="I193" s="482">
        <f>IF(D193&lt;60,0,ROUND(($D193*I$2)+VLOOKUP($C193,[2]CONFIG!$A$33:$C$43,3,FALSE),0))</f>
        <v>17184</v>
      </c>
      <c r="J193" s="491"/>
      <c r="K193" s="195">
        <f t="shared" si="8"/>
        <v>0</v>
      </c>
      <c r="L193" s="195">
        <f t="shared" si="9"/>
        <v>0</v>
      </c>
      <c r="M193" s="195">
        <f t="shared" si="10"/>
        <v>0</v>
      </c>
      <c r="N193" s="195">
        <f t="shared" si="11"/>
        <v>0</v>
      </c>
      <c r="P193" s="195">
        <v>0</v>
      </c>
      <c r="Q193" s="195">
        <v>0</v>
      </c>
    </row>
    <row r="194" spans="1:17" hidden="1" x14ac:dyDescent="0.25">
      <c r="A194" s="485" t="s">
        <v>541</v>
      </c>
      <c r="B194" s="490" t="str">
        <f>VLOOKUP(A194,[3]Sheet1!$B$1:$D$1757,3,FALSE)</f>
        <v>DATA ASSESSMENT PARTNER</v>
      </c>
      <c r="C194" s="490" t="str">
        <f>VLOOKUP(A194,[3]Sheet1!$B$1:$R$1757,17,FALSE)</f>
        <v>NONE</v>
      </c>
      <c r="D194" s="493">
        <v>70502</v>
      </c>
      <c r="E194" s="481">
        <v>0</v>
      </c>
      <c r="F194" s="482">
        <f>IF(D194&lt;60,0,ROUND(($D194*F$2)+VLOOKUP($C194,[2]CONFIG!$A$33:$C$43,3,FALSE),0))</f>
        <v>17147</v>
      </c>
      <c r="G194" s="482">
        <f>IF(D194&lt;60,0,ROUND(($D194*G$2)+VLOOKUP($C194,[2]CONFIG!$A$33:$C$43,3,FALSE),0))</f>
        <v>17147</v>
      </c>
      <c r="H194" s="482">
        <f>IF(D194&lt;60,0,ROUND(($D194*H$2)+VLOOKUP($C194,[2]CONFIG!$A$33:$C$43,3,FALSE),0))</f>
        <v>17147</v>
      </c>
      <c r="I194" s="482">
        <f>IF(D194&lt;60,0,ROUND(($D194*I$2)+VLOOKUP($C194,[2]CONFIG!$A$33:$C$43,3,FALSE),0))</f>
        <v>17147</v>
      </c>
      <c r="J194" s="491"/>
      <c r="K194" s="195">
        <f t="shared" si="8"/>
        <v>0</v>
      </c>
      <c r="L194" s="195">
        <f t="shared" si="9"/>
        <v>0</v>
      </c>
      <c r="M194" s="195">
        <f t="shared" si="10"/>
        <v>0</v>
      </c>
      <c r="N194" s="195">
        <f t="shared" si="11"/>
        <v>0</v>
      </c>
      <c r="P194" s="195">
        <f>E194+K194</f>
        <v>0</v>
      </c>
      <c r="Q194" s="195">
        <f>E194+L194</f>
        <v>0</v>
      </c>
    </row>
    <row r="195" spans="1:17" hidden="1" x14ac:dyDescent="0.25">
      <c r="A195" s="485" t="s">
        <v>542</v>
      </c>
      <c r="B195" s="490" t="str">
        <f>VLOOKUP(A195,[3]Sheet1!$B$1:$D$1757,3,FALSE)</f>
        <v>SUPV, SPEECH LANGUAGE PATH</v>
      </c>
      <c r="C195" s="490" t="str">
        <f>VLOOKUP(A195,[3]Sheet1!$B$1:$R$1757,17,FALSE)</f>
        <v>ADMN</v>
      </c>
      <c r="D195" s="493">
        <v>70369</v>
      </c>
      <c r="E195" s="481">
        <v>0</v>
      </c>
      <c r="F195" s="482">
        <f>IF(D195&lt;60,0,ROUND(($D195*F$2)+VLOOKUP($C195,[2]CONFIG!$A$33:$C$43,3,FALSE),0))</f>
        <v>17076</v>
      </c>
      <c r="G195" s="482">
        <f>IF(D195&lt;60,0,ROUND(($D195*G$2)+VLOOKUP($C195,[2]CONFIG!$A$33:$C$43,3,FALSE),0))</f>
        <v>17076</v>
      </c>
      <c r="H195" s="482">
        <f>IF(D195&lt;60,0,ROUND(($D195*H$2)+VLOOKUP($C195,[2]CONFIG!$A$33:$C$43,3,FALSE),0))</f>
        <v>17076</v>
      </c>
      <c r="I195" s="482">
        <f>IF(D195&lt;60,0,ROUND(($D195*I$2)+VLOOKUP($C195,[2]CONFIG!$A$33:$C$43,3,FALSE),0))</f>
        <v>17076</v>
      </c>
      <c r="J195" s="491"/>
      <c r="K195" s="195">
        <f t="shared" si="8"/>
        <v>0</v>
      </c>
      <c r="L195" s="195">
        <f t="shared" si="9"/>
        <v>0</v>
      </c>
      <c r="M195" s="195">
        <f t="shared" si="10"/>
        <v>0</v>
      </c>
      <c r="N195" s="195">
        <f t="shared" si="11"/>
        <v>0</v>
      </c>
      <c r="P195" s="195">
        <v>0</v>
      </c>
      <c r="Q195" s="195">
        <v>0</v>
      </c>
    </row>
    <row r="196" spans="1:17" hidden="1" x14ac:dyDescent="0.25">
      <c r="A196" s="494" t="s">
        <v>543</v>
      </c>
      <c r="B196" s="490" t="str">
        <f>VLOOKUP(A196,[3]Sheet1!$B$1:$D$1757,3,FALSE)</f>
        <v>PROJECT MANAGER</v>
      </c>
      <c r="C196" s="490" t="str">
        <f>VLOOKUP(A196,[3]Sheet1!$B$1:$R$1757,17,FALSE)</f>
        <v>NONE</v>
      </c>
      <c r="D196" s="493">
        <v>70234</v>
      </c>
      <c r="E196" s="481">
        <v>0</v>
      </c>
      <c r="F196" s="482">
        <f>IF(D196&lt;60,0,ROUND(($D196*F$2)+VLOOKUP($C196,[2]CONFIG!$A$33:$C$43,3,FALSE),0))</f>
        <v>17096</v>
      </c>
      <c r="G196" s="482">
        <f>IF(D196&lt;60,0,ROUND(($D196*G$2)+VLOOKUP($C196,[2]CONFIG!$A$33:$C$43,3,FALSE),0))</f>
        <v>17096</v>
      </c>
      <c r="H196" s="482">
        <f>IF(D196&lt;60,0,ROUND(($D196*H$2)+VLOOKUP($C196,[2]CONFIG!$A$33:$C$43,3,FALSE),0))</f>
        <v>17096</v>
      </c>
      <c r="I196" s="482">
        <f>IF(D196&lt;60,0,ROUND(($D196*I$2)+VLOOKUP($C196,[2]CONFIG!$A$33:$C$43,3,FALSE),0))</f>
        <v>17096</v>
      </c>
      <c r="J196" s="491"/>
      <c r="K196" s="195">
        <f t="shared" si="8"/>
        <v>0</v>
      </c>
      <c r="L196" s="195">
        <f t="shared" si="9"/>
        <v>0</v>
      </c>
      <c r="M196" s="195">
        <f t="shared" si="10"/>
        <v>0</v>
      </c>
      <c r="N196" s="195">
        <f t="shared" si="11"/>
        <v>0</v>
      </c>
      <c r="P196" s="195">
        <v>0</v>
      </c>
      <c r="Q196" s="195">
        <v>0</v>
      </c>
    </row>
    <row r="197" spans="1:17" x14ac:dyDescent="0.25">
      <c r="A197" s="485" t="s">
        <v>313</v>
      </c>
      <c r="B197" s="490" t="str">
        <f>VLOOKUP(A197,[3]Sheet1!$B$1:$D$1757,3,FALSE)</f>
        <v>PRINCIPAL, ASST ELEM SCH</v>
      </c>
      <c r="C197" s="490" t="str">
        <f>VLOOKUP(A197,[3]Sheet1!$B$1:$R$1757,17,FALSE)</f>
        <v>ADMN</v>
      </c>
      <c r="D197" s="493">
        <v>70135</v>
      </c>
      <c r="E197" s="481">
        <v>0</v>
      </c>
      <c r="F197" s="482">
        <f>IF(D197&lt;60,0,ROUND(($D197*F$2)+VLOOKUP($C197,[2]CONFIG!$A$33:$C$43,3,FALSE),0))</f>
        <v>17031</v>
      </c>
      <c r="G197" s="482">
        <f>IF(D197&lt;60,0,ROUND(($D197*G$2)+VLOOKUP($C197,[2]CONFIG!$A$33:$C$43,3,FALSE),0))</f>
        <v>17031</v>
      </c>
      <c r="H197" s="482">
        <f>IF(D197&lt;60,0,ROUND(($D197*H$2)+VLOOKUP($C197,[2]CONFIG!$A$33:$C$43,3,FALSE),0))</f>
        <v>17031</v>
      </c>
      <c r="I197" s="482">
        <f>IF(D197&lt;60,0,ROUND(($D197*I$2)+VLOOKUP($C197,[2]CONFIG!$A$33:$C$43,3,FALSE),0))</f>
        <v>17031</v>
      </c>
      <c r="J197" s="491"/>
      <c r="K197" s="195">
        <f t="shared" ref="K197:K260" si="12">(ROUND($E197*$K$2,2))</f>
        <v>0</v>
      </c>
      <c r="L197" s="195">
        <f t="shared" ref="L197:L260" si="13">(ROUND($E197*$L$2,2))</f>
        <v>0</v>
      </c>
      <c r="M197" s="195">
        <f t="shared" ref="M197:M260" si="14">(ROUND($E197*$M$2,2))</f>
        <v>0</v>
      </c>
      <c r="N197" s="195">
        <f t="shared" ref="N197:N260" si="15">(ROUND($E197*$N$2,2))</f>
        <v>0</v>
      </c>
      <c r="P197" s="195">
        <v>0</v>
      </c>
      <c r="Q197" s="195">
        <v>0</v>
      </c>
    </row>
    <row r="198" spans="1:17" hidden="1" x14ac:dyDescent="0.25">
      <c r="A198" s="485" t="s">
        <v>544</v>
      </c>
      <c r="B198" s="490" t="str">
        <f>VLOOKUP(A198,[3]Sheet1!$B$1:$D$1757,3,FALSE)</f>
        <v>ADMINISTRATOR</v>
      </c>
      <c r="C198" s="490" t="str">
        <f>VLOOKUP(A198,[3]Sheet1!$B$1:$R$1757,17,FALSE)</f>
        <v>ADMN</v>
      </c>
      <c r="D198" s="493">
        <v>70000</v>
      </c>
      <c r="E198" s="481">
        <v>0</v>
      </c>
      <c r="F198" s="482">
        <f>IF(D198&lt;60,0,ROUND(($D198*F$2)+VLOOKUP($C198,[2]CONFIG!$A$33:$C$43,3,FALSE),0))</f>
        <v>17006</v>
      </c>
      <c r="G198" s="482">
        <f>IF(D198&lt;60,0,ROUND(($D198*G$2)+VLOOKUP($C198,[2]CONFIG!$A$33:$C$43,3,FALSE),0))</f>
        <v>17006</v>
      </c>
      <c r="H198" s="482">
        <f>IF(D198&lt;60,0,ROUND(($D198*H$2)+VLOOKUP($C198,[2]CONFIG!$A$33:$C$43,3,FALSE),0))</f>
        <v>17006</v>
      </c>
      <c r="I198" s="482">
        <f>IF(D198&lt;60,0,ROUND(($D198*I$2)+VLOOKUP($C198,[2]CONFIG!$A$33:$C$43,3,FALSE),0))</f>
        <v>17006</v>
      </c>
      <c r="J198" s="491"/>
      <c r="K198" s="195">
        <f t="shared" si="12"/>
        <v>0</v>
      </c>
      <c r="L198" s="195">
        <f t="shared" si="13"/>
        <v>0</v>
      </c>
      <c r="M198" s="195">
        <f t="shared" si="14"/>
        <v>0</v>
      </c>
      <c r="N198" s="195">
        <f t="shared" si="15"/>
        <v>0</v>
      </c>
      <c r="P198" s="195">
        <v>0</v>
      </c>
      <c r="Q198" s="195">
        <v>0</v>
      </c>
    </row>
    <row r="199" spans="1:17" hidden="1" x14ac:dyDescent="0.25">
      <c r="A199" s="485" t="s">
        <v>545</v>
      </c>
      <c r="B199" s="490" t="str">
        <f>VLOOKUP(A199,[3]Sheet1!$B$1:$D$1757,3,FALSE)</f>
        <v>SUPERVISOR</v>
      </c>
      <c r="C199" s="490" t="str">
        <f>VLOOKUP(A199,[3]Sheet1!$B$1:$R$1757,17,FALSE)</f>
        <v>ADMN</v>
      </c>
      <c r="D199" s="493">
        <v>70000</v>
      </c>
      <c r="E199" s="481">
        <v>0</v>
      </c>
      <c r="F199" s="482">
        <f>IF(D199&lt;60,0,ROUND(($D199*F$2)+VLOOKUP($C199,[2]CONFIG!$A$33:$C$43,3,FALSE),0))</f>
        <v>17006</v>
      </c>
      <c r="G199" s="482">
        <f>IF(D199&lt;60,0,ROUND(($D199*G$2)+VLOOKUP($C199,[2]CONFIG!$A$33:$C$43,3,FALSE),0))</f>
        <v>17006</v>
      </c>
      <c r="H199" s="482">
        <f>IF(D199&lt;60,0,ROUND(($D199*H$2)+VLOOKUP($C199,[2]CONFIG!$A$33:$C$43,3,FALSE),0))</f>
        <v>17006</v>
      </c>
      <c r="I199" s="482">
        <f>IF(D199&lt;60,0,ROUND(($D199*I$2)+VLOOKUP($C199,[2]CONFIG!$A$33:$C$43,3,FALSE),0))</f>
        <v>17006</v>
      </c>
      <c r="J199" s="491"/>
      <c r="K199" s="195">
        <f t="shared" si="12"/>
        <v>0</v>
      </c>
      <c r="L199" s="195">
        <f t="shared" si="13"/>
        <v>0</v>
      </c>
      <c r="M199" s="195">
        <f t="shared" si="14"/>
        <v>0</v>
      </c>
      <c r="N199" s="195">
        <f t="shared" si="15"/>
        <v>0</v>
      </c>
      <c r="P199" s="195">
        <v>0</v>
      </c>
      <c r="Q199" s="195">
        <v>0</v>
      </c>
    </row>
    <row r="200" spans="1:17" hidden="1" x14ac:dyDescent="0.25">
      <c r="A200" s="494" t="s">
        <v>546</v>
      </c>
      <c r="B200" s="490" t="str">
        <f>VLOOKUP(A200,[3]Sheet1!$B$1:$D$1757,3,FALSE)</f>
        <v>SUPV, SR PROTECTV COATINGS</v>
      </c>
      <c r="C200" s="490" t="str">
        <f>VLOOKUP(A200,[3]Sheet1!$B$1:$R$1757,17,FALSE)</f>
        <v>ADMN</v>
      </c>
      <c r="D200" s="493">
        <v>69567</v>
      </c>
      <c r="E200" s="481">
        <v>0</v>
      </c>
      <c r="F200" s="482">
        <f>IF(D200&lt;60,0,ROUND(($D200*F$2)+VLOOKUP($C200,[2]CONFIG!$A$33:$C$43,3,FALSE),0))</f>
        <v>16924</v>
      </c>
      <c r="G200" s="482">
        <f>IF(D200&lt;60,0,ROUND(($D200*G$2)+VLOOKUP($C200,[2]CONFIG!$A$33:$C$43,3,FALSE),0))</f>
        <v>16924</v>
      </c>
      <c r="H200" s="482">
        <f>IF(D200&lt;60,0,ROUND(($D200*H$2)+VLOOKUP($C200,[2]CONFIG!$A$33:$C$43,3,FALSE),0))</f>
        <v>16924</v>
      </c>
      <c r="I200" s="482">
        <f>IF(D200&lt;60,0,ROUND(($D200*I$2)+VLOOKUP($C200,[2]CONFIG!$A$33:$C$43,3,FALSE),0))</f>
        <v>16924</v>
      </c>
      <c r="J200" s="491"/>
      <c r="K200" s="195">
        <f t="shared" si="12"/>
        <v>0</v>
      </c>
      <c r="L200" s="195">
        <f t="shared" si="13"/>
        <v>0</v>
      </c>
      <c r="M200" s="195">
        <f t="shared" si="14"/>
        <v>0</v>
      </c>
      <c r="N200" s="195">
        <f t="shared" si="15"/>
        <v>0</v>
      </c>
      <c r="P200" s="195">
        <v>0</v>
      </c>
      <c r="Q200" s="195">
        <v>0</v>
      </c>
    </row>
    <row r="201" spans="1:17" hidden="1" x14ac:dyDescent="0.25">
      <c r="A201" s="485" t="s">
        <v>547</v>
      </c>
      <c r="B201" s="490" t="str">
        <f>VLOOKUP(A201,[3]Sheet1!$B$1:$D$1757,3,FALSE)</f>
        <v>MANAGER, HUMAN RESOURCES</v>
      </c>
      <c r="C201" s="490" t="str">
        <f>VLOOKUP(A201,[3]Sheet1!$B$1:$R$1757,17,FALSE)</f>
        <v>ADMN</v>
      </c>
      <c r="D201" s="493">
        <v>69523</v>
      </c>
      <c r="E201" s="481">
        <v>0</v>
      </c>
      <c r="F201" s="482">
        <f>IF(D201&lt;60,0,ROUND(($D201*F$2)+VLOOKUP($C201,[2]CONFIG!$A$33:$C$43,3,FALSE),0))</f>
        <v>16916</v>
      </c>
      <c r="G201" s="482">
        <f>IF(D201&lt;60,0,ROUND(($D201*G$2)+VLOOKUP($C201,[2]CONFIG!$A$33:$C$43,3,FALSE),0))</f>
        <v>16916</v>
      </c>
      <c r="H201" s="482">
        <f>IF(D201&lt;60,0,ROUND(($D201*H$2)+VLOOKUP($C201,[2]CONFIG!$A$33:$C$43,3,FALSE),0))</f>
        <v>16916</v>
      </c>
      <c r="I201" s="482">
        <f>IF(D201&lt;60,0,ROUND(($D201*I$2)+VLOOKUP($C201,[2]CONFIG!$A$33:$C$43,3,FALSE),0))</f>
        <v>16916</v>
      </c>
      <c r="J201" s="491"/>
      <c r="K201" s="195">
        <f t="shared" si="12"/>
        <v>0</v>
      </c>
      <c r="L201" s="195">
        <f t="shared" si="13"/>
        <v>0</v>
      </c>
      <c r="M201" s="195">
        <f t="shared" si="14"/>
        <v>0</v>
      </c>
      <c r="N201" s="195">
        <f t="shared" si="15"/>
        <v>0</v>
      </c>
      <c r="P201" s="195">
        <v>0</v>
      </c>
      <c r="Q201" s="195">
        <v>0</v>
      </c>
    </row>
    <row r="202" spans="1:17" hidden="1" x14ac:dyDescent="0.25">
      <c r="A202" s="485" t="s">
        <v>548</v>
      </c>
      <c r="B202" s="490" t="str">
        <f>VLOOKUP(A202,[3]Sheet1!$B$1:$D$1757,3,FALSE)</f>
        <v>SUPV, INSTITUTIONAL RESEARCH</v>
      </c>
      <c r="C202" s="490" t="str">
        <f>VLOOKUP(A202,[3]Sheet1!$B$1:$R$1757,17,FALSE)</f>
        <v>ADMN</v>
      </c>
      <c r="D202" s="493">
        <v>69375</v>
      </c>
      <c r="E202" s="481">
        <v>0</v>
      </c>
      <c r="F202" s="482">
        <f>IF(D202&lt;60,0,ROUND(($D202*F$2)+VLOOKUP($C202,[2]CONFIG!$A$33:$C$43,3,FALSE),0))</f>
        <v>16888</v>
      </c>
      <c r="G202" s="482">
        <f>IF(D202&lt;60,0,ROUND(($D202*G$2)+VLOOKUP($C202,[2]CONFIG!$A$33:$C$43,3,FALSE),0))</f>
        <v>16888</v>
      </c>
      <c r="H202" s="482">
        <f>IF(D202&lt;60,0,ROUND(($D202*H$2)+VLOOKUP($C202,[2]CONFIG!$A$33:$C$43,3,FALSE),0))</f>
        <v>16888</v>
      </c>
      <c r="I202" s="482">
        <f>IF(D202&lt;60,0,ROUND(($D202*I$2)+VLOOKUP($C202,[2]CONFIG!$A$33:$C$43,3,FALSE),0))</f>
        <v>16888</v>
      </c>
      <c r="J202" s="491"/>
      <c r="K202" s="195">
        <f t="shared" si="12"/>
        <v>0</v>
      </c>
      <c r="L202" s="195">
        <f t="shared" si="13"/>
        <v>0</v>
      </c>
      <c r="M202" s="195">
        <f t="shared" si="14"/>
        <v>0</v>
      </c>
      <c r="N202" s="195">
        <f t="shared" si="15"/>
        <v>0</v>
      </c>
      <c r="P202" s="195">
        <v>0</v>
      </c>
      <c r="Q202" s="195">
        <v>0</v>
      </c>
    </row>
    <row r="203" spans="1:17" hidden="1" x14ac:dyDescent="0.25">
      <c r="A203" s="485" t="s">
        <v>325</v>
      </c>
      <c r="B203" s="490" t="str">
        <f>VLOOKUP(A203,[3]Sheet1!$B$1:$D$1757,3,FALSE)</f>
        <v>MANAGER, BUSINESS HS</v>
      </c>
      <c r="C203" s="490" t="str">
        <f>VLOOKUP(A203,[3]Sheet1!$B$1:$R$1757,17,FALSE)</f>
        <v>ADMN</v>
      </c>
      <c r="D203" s="493">
        <v>69210</v>
      </c>
      <c r="E203" s="481">
        <v>0</v>
      </c>
      <c r="F203" s="482">
        <f>IF(D203&lt;60,0,ROUND(($D203*F$2)+VLOOKUP($C203,[2]CONFIG!$A$33:$C$43,3,FALSE),0))</f>
        <v>16857</v>
      </c>
      <c r="G203" s="482">
        <f>IF(D203&lt;60,0,ROUND(($D203*G$2)+VLOOKUP($C203,[2]CONFIG!$A$33:$C$43,3,FALSE),0))</f>
        <v>16857</v>
      </c>
      <c r="H203" s="482">
        <f>IF(D203&lt;60,0,ROUND(($D203*H$2)+VLOOKUP($C203,[2]CONFIG!$A$33:$C$43,3,FALSE),0))</f>
        <v>16857</v>
      </c>
      <c r="I203" s="482">
        <f>IF(D203&lt;60,0,ROUND(($D203*I$2)+VLOOKUP($C203,[2]CONFIG!$A$33:$C$43,3,FALSE),0))</f>
        <v>16857</v>
      </c>
      <c r="J203" s="491"/>
      <c r="K203" s="195">
        <f t="shared" si="12"/>
        <v>0</v>
      </c>
      <c r="L203" s="195">
        <f t="shared" si="13"/>
        <v>0</v>
      </c>
      <c r="M203" s="195">
        <f t="shared" si="14"/>
        <v>0</v>
      </c>
      <c r="N203" s="195">
        <f t="shared" si="15"/>
        <v>0</v>
      </c>
      <c r="P203" s="195">
        <v>0</v>
      </c>
      <c r="Q203" s="195">
        <v>0</v>
      </c>
    </row>
    <row r="204" spans="1:17" hidden="1" x14ac:dyDescent="0.25">
      <c r="A204" s="485" t="s">
        <v>549</v>
      </c>
      <c r="B204" s="490" t="str">
        <f>VLOOKUP(A204,[3]Sheet1!$B$1:$D$1757,3,FALSE)</f>
        <v>DESKTOP PRINT/WEB SITE DEV</v>
      </c>
      <c r="C204" s="490" t="str">
        <f>VLOOKUP(A204,[3]Sheet1!$B$1:$R$1757,17,FALSE)</f>
        <v>NONE</v>
      </c>
      <c r="D204" s="493">
        <v>69120</v>
      </c>
      <c r="E204" s="481">
        <v>0</v>
      </c>
      <c r="F204" s="482">
        <f>IF(D204&lt;60,0,ROUND(($D204*F$2)+VLOOKUP($C204,[2]CONFIG!$A$33:$C$43,3,FALSE),0))</f>
        <v>16886</v>
      </c>
      <c r="G204" s="482">
        <f>IF(D204&lt;60,0,ROUND(($D204*G$2)+VLOOKUP($C204,[2]CONFIG!$A$33:$C$43,3,FALSE),0))</f>
        <v>16886</v>
      </c>
      <c r="H204" s="482">
        <f>IF(D204&lt;60,0,ROUND(($D204*H$2)+VLOOKUP($C204,[2]CONFIG!$A$33:$C$43,3,FALSE),0))</f>
        <v>16886</v>
      </c>
      <c r="I204" s="482">
        <f>IF(D204&lt;60,0,ROUND(($D204*I$2)+VLOOKUP($C204,[2]CONFIG!$A$33:$C$43,3,FALSE),0))</f>
        <v>16886</v>
      </c>
      <c r="J204" s="491"/>
      <c r="K204" s="195">
        <f t="shared" si="12"/>
        <v>0</v>
      </c>
      <c r="L204" s="195">
        <f t="shared" si="13"/>
        <v>0</v>
      </c>
      <c r="M204" s="195">
        <f t="shared" si="14"/>
        <v>0</v>
      </c>
      <c r="N204" s="195">
        <f t="shared" si="15"/>
        <v>0</v>
      </c>
      <c r="P204" s="195">
        <f>E204+K204</f>
        <v>0</v>
      </c>
      <c r="Q204" s="195">
        <f>E204+L204</f>
        <v>0</v>
      </c>
    </row>
    <row r="205" spans="1:17" hidden="1" x14ac:dyDescent="0.25">
      <c r="A205" s="485" t="s">
        <v>550</v>
      </c>
      <c r="B205" s="490" t="str">
        <f>VLOOKUP(A205,[3]Sheet1!$B$1:$D$1757,3,FALSE)</f>
        <v>SR GEOGRAPHIC SYS ANALYST</v>
      </c>
      <c r="C205" s="490" t="str">
        <f>VLOOKUP(A205,[3]Sheet1!$B$1:$R$1757,17,FALSE)</f>
        <v>NONE</v>
      </c>
      <c r="D205" s="493">
        <v>69107</v>
      </c>
      <c r="E205" s="481">
        <v>0</v>
      </c>
      <c r="F205" s="482">
        <f>IF(D205&lt;60,0,ROUND(($D205*F$2)+VLOOKUP($C205,[2]CONFIG!$A$33:$C$43,3,FALSE),0))</f>
        <v>16883</v>
      </c>
      <c r="G205" s="482">
        <f>IF(D205&lt;60,0,ROUND(($D205*G$2)+VLOOKUP($C205,[2]CONFIG!$A$33:$C$43,3,FALSE),0))</f>
        <v>16883</v>
      </c>
      <c r="H205" s="482">
        <f>IF(D205&lt;60,0,ROUND(($D205*H$2)+VLOOKUP($C205,[2]CONFIG!$A$33:$C$43,3,FALSE),0))</f>
        <v>16883</v>
      </c>
      <c r="I205" s="482">
        <f>IF(D205&lt;60,0,ROUND(($D205*I$2)+VLOOKUP($C205,[2]CONFIG!$A$33:$C$43,3,FALSE),0))</f>
        <v>16883</v>
      </c>
      <c r="J205" s="491"/>
      <c r="K205" s="195">
        <f t="shared" si="12"/>
        <v>0</v>
      </c>
      <c r="L205" s="195">
        <f t="shared" si="13"/>
        <v>0</v>
      </c>
      <c r="M205" s="195">
        <f t="shared" si="14"/>
        <v>0</v>
      </c>
      <c r="N205" s="195">
        <f t="shared" si="15"/>
        <v>0</v>
      </c>
      <c r="P205" s="195">
        <v>0</v>
      </c>
      <c r="Q205" s="195">
        <v>0</v>
      </c>
    </row>
    <row r="206" spans="1:17" hidden="1" x14ac:dyDescent="0.25">
      <c r="A206" s="485" t="s">
        <v>551</v>
      </c>
      <c r="B206" s="490" t="str">
        <f>VLOOKUP(A206,[3]Sheet1!$B$1:$D$1757,3,FALSE)</f>
        <v>SUPV, SR WELDING/SHEET METAL</v>
      </c>
      <c r="C206" s="490" t="str">
        <f>VLOOKUP(A206,[3]Sheet1!$B$1:$R$1757,17,FALSE)</f>
        <v>ADMN</v>
      </c>
      <c r="D206" s="493">
        <v>69000</v>
      </c>
      <c r="E206" s="481">
        <v>0</v>
      </c>
      <c r="F206" s="482">
        <f>IF(D206&lt;60,0,ROUND(($D206*F$2)+VLOOKUP($C206,[2]CONFIG!$A$33:$C$43,3,FALSE),0))</f>
        <v>16817</v>
      </c>
      <c r="G206" s="482">
        <f>IF(D206&lt;60,0,ROUND(($D206*G$2)+VLOOKUP($C206,[2]CONFIG!$A$33:$C$43,3,FALSE),0))</f>
        <v>16817</v>
      </c>
      <c r="H206" s="482">
        <f>IF(D206&lt;60,0,ROUND(($D206*H$2)+VLOOKUP($C206,[2]CONFIG!$A$33:$C$43,3,FALSE),0))</f>
        <v>16817</v>
      </c>
      <c r="I206" s="482">
        <f>IF(D206&lt;60,0,ROUND(($D206*I$2)+VLOOKUP($C206,[2]CONFIG!$A$33:$C$43,3,FALSE),0))</f>
        <v>16817</v>
      </c>
      <c r="J206" s="491"/>
      <c r="K206" s="195">
        <f t="shared" si="12"/>
        <v>0</v>
      </c>
      <c r="L206" s="195">
        <f t="shared" si="13"/>
        <v>0</v>
      </c>
      <c r="M206" s="195">
        <f t="shared" si="14"/>
        <v>0</v>
      </c>
      <c r="N206" s="195">
        <f t="shared" si="15"/>
        <v>0</v>
      </c>
      <c r="P206" s="195">
        <v>0</v>
      </c>
      <c r="Q206" s="195">
        <v>0</v>
      </c>
    </row>
    <row r="207" spans="1:17" hidden="1" x14ac:dyDescent="0.25">
      <c r="A207" s="485" t="s">
        <v>552</v>
      </c>
      <c r="B207" s="490" t="str">
        <f>VLOOKUP(A207,[3]Sheet1!$B$1:$D$1757,3,FALSE)</f>
        <v>MANAGER, COMMUNICATIONS</v>
      </c>
      <c r="C207" s="490" t="str">
        <f>VLOOKUP(A207,[3]Sheet1!$B$1:$R$1757,17,FALSE)</f>
        <v>ADMN</v>
      </c>
      <c r="D207" s="493">
        <v>68828</v>
      </c>
      <c r="E207" s="481">
        <v>0</v>
      </c>
      <c r="F207" s="482">
        <f>IF(D207&lt;60,0,ROUND(($D207*F$2)+VLOOKUP($C207,[2]CONFIG!$A$33:$C$43,3,FALSE),0))</f>
        <v>16785</v>
      </c>
      <c r="G207" s="482">
        <f>IF(D207&lt;60,0,ROUND(($D207*G$2)+VLOOKUP($C207,[2]CONFIG!$A$33:$C$43,3,FALSE),0))</f>
        <v>16785</v>
      </c>
      <c r="H207" s="482">
        <f>IF(D207&lt;60,0,ROUND(($D207*H$2)+VLOOKUP($C207,[2]CONFIG!$A$33:$C$43,3,FALSE),0))</f>
        <v>16785</v>
      </c>
      <c r="I207" s="482">
        <f>IF(D207&lt;60,0,ROUND(($D207*I$2)+VLOOKUP($C207,[2]CONFIG!$A$33:$C$43,3,FALSE),0))</f>
        <v>16785</v>
      </c>
      <c r="J207" s="491"/>
      <c r="K207" s="195">
        <f t="shared" si="12"/>
        <v>0</v>
      </c>
      <c r="L207" s="195">
        <f t="shared" si="13"/>
        <v>0</v>
      </c>
      <c r="M207" s="195">
        <f t="shared" si="14"/>
        <v>0</v>
      </c>
      <c r="N207" s="195">
        <f t="shared" si="15"/>
        <v>0</v>
      </c>
      <c r="P207" s="195">
        <v>0</v>
      </c>
      <c r="Q207" s="195">
        <v>0</v>
      </c>
    </row>
    <row r="208" spans="1:17" hidden="1" x14ac:dyDescent="0.25">
      <c r="A208" s="485" t="s">
        <v>553</v>
      </c>
      <c r="B208" s="490" t="str">
        <f>VLOOKUP(A208,[3]Sheet1!$B$1:$D$1757,3,FALSE)</f>
        <v>CAREER TECH INSTRUCTOR IV</v>
      </c>
      <c r="C208" s="490" t="str">
        <f>VLOOKUP(A208,[3]Sheet1!$B$1:$R$1757,17,FALSE)</f>
        <v>NONE</v>
      </c>
      <c r="D208" s="493">
        <v>68769</v>
      </c>
      <c r="E208" s="481">
        <v>0</v>
      </c>
      <c r="F208" s="482">
        <f>IF(D208&lt;60,0,ROUND(($D208*F$2)+VLOOKUP($C208,[2]CONFIG!$A$33:$C$43,3,FALSE),0))</f>
        <v>16820</v>
      </c>
      <c r="G208" s="482">
        <f>IF(D208&lt;60,0,ROUND(($D208*G$2)+VLOOKUP($C208,[2]CONFIG!$A$33:$C$43,3,FALSE),0))</f>
        <v>16820</v>
      </c>
      <c r="H208" s="482">
        <f>IF(D208&lt;60,0,ROUND(($D208*H$2)+VLOOKUP($C208,[2]CONFIG!$A$33:$C$43,3,FALSE),0))</f>
        <v>16820</v>
      </c>
      <c r="I208" s="482">
        <f>IF(D208&lt;60,0,ROUND(($D208*I$2)+VLOOKUP($C208,[2]CONFIG!$A$33:$C$43,3,FALSE),0))</f>
        <v>16820</v>
      </c>
      <c r="J208" s="491"/>
      <c r="K208" s="195">
        <f t="shared" si="12"/>
        <v>0</v>
      </c>
      <c r="L208" s="195">
        <f t="shared" si="13"/>
        <v>0</v>
      </c>
      <c r="M208" s="195">
        <f t="shared" si="14"/>
        <v>0</v>
      </c>
      <c r="N208" s="195">
        <f t="shared" si="15"/>
        <v>0</v>
      </c>
      <c r="P208" s="195">
        <v>0</v>
      </c>
      <c r="Q208" s="195">
        <v>0</v>
      </c>
    </row>
    <row r="209" spans="1:17" hidden="1" x14ac:dyDescent="0.25">
      <c r="A209" s="485" t="s">
        <v>554</v>
      </c>
      <c r="B209" s="490" t="str">
        <f>VLOOKUP(A209,[3]Sheet1!$B$1:$D$1757,3,FALSE)</f>
        <v>PEER OBSERVER</v>
      </c>
      <c r="C209" s="490" t="str">
        <f>VLOOKUP(A209,[3]Sheet1!$B$1:$R$1757,17,FALSE)</f>
        <v>DCTA</v>
      </c>
      <c r="D209" s="493">
        <v>68695</v>
      </c>
      <c r="E209" s="481">
        <v>0</v>
      </c>
      <c r="F209" s="482">
        <f>IF(D209&lt;60,0,ROUND(($D209*F$2)+VLOOKUP($C209,[2]CONFIG!$A$33:$C$43,3,FALSE),0))</f>
        <v>17951</v>
      </c>
      <c r="G209" s="482">
        <f>IF(D209&lt;60,0,ROUND(($D209*G$2)+VLOOKUP($C209,[2]CONFIG!$A$33:$C$43,3,FALSE),0))</f>
        <v>17951</v>
      </c>
      <c r="H209" s="482">
        <f>IF(D209&lt;60,0,ROUND(($D209*H$2)+VLOOKUP($C209,[2]CONFIG!$A$33:$C$43,3,FALSE),0))</f>
        <v>17951</v>
      </c>
      <c r="I209" s="482">
        <f>IF(D209&lt;60,0,ROUND(($D209*I$2)+VLOOKUP($C209,[2]CONFIG!$A$33:$C$43,3,FALSE),0))</f>
        <v>17951</v>
      </c>
      <c r="J209" s="491"/>
      <c r="K209" s="195">
        <f t="shared" si="12"/>
        <v>0</v>
      </c>
      <c r="L209" s="195">
        <f t="shared" si="13"/>
        <v>0</v>
      </c>
      <c r="M209" s="195">
        <f t="shared" si="14"/>
        <v>0</v>
      </c>
      <c r="N209" s="195">
        <f t="shared" si="15"/>
        <v>0</v>
      </c>
      <c r="P209" s="195">
        <v>0</v>
      </c>
      <c r="Q209" s="195">
        <v>0</v>
      </c>
    </row>
    <row r="210" spans="1:17" hidden="1" x14ac:dyDescent="0.25">
      <c r="A210" s="485" t="s">
        <v>555</v>
      </c>
      <c r="B210" s="490" t="str">
        <f>VLOOKUP(A210,[3]Sheet1!$B$1:$D$1757,3,FALSE)</f>
        <v>PROJECT COORDINATOR, DPMS</v>
      </c>
      <c r="C210" s="490" t="str">
        <f>VLOOKUP(A210,[3]Sheet1!$B$1:$R$1757,17,FALSE)</f>
        <v>NONE</v>
      </c>
      <c r="D210" s="493">
        <v>68660</v>
      </c>
      <c r="E210" s="481">
        <v>0</v>
      </c>
      <c r="F210" s="482">
        <f>IF(D210&lt;60,0,ROUND(($D210*F$2)+VLOOKUP($C210,[2]CONFIG!$A$33:$C$43,3,FALSE),0))</f>
        <v>16799</v>
      </c>
      <c r="G210" s="482">
        <f>IF(D210&lt;60,0,ROUND(($D210*G$2)+VLOOKUP($C210,[2]CONFIG!$A$33:$C$43,3,FALSE),0))</f>
        <v>16799</v>
      </c>
      <c r="H210" s="482">
        <f>IF(D210&lt;60,0,ROUND(($D210*H$2)+VLOOKUP($C210,[2]CONFIG!$A$33:$C$43,3,FALSE),0))</f>
        <v>16799</v>
      </c>
      <c r="I210" s="482">
        <f>IF(D210&lt;60,0,ROUND(($D210*I$2)+VLOOKUP($C210,[2]CONFIG!$A$33:$C$43,3,FALSE),0))</f>
        <v>16799</v>
      </c>
      <c r="J210" s="491"/>
      <c r="K210" s="195">
        <f t="shared" si="12"/>
        <v>0</v>
      </c>
      <c r="L210" s="195">
        <f t="shared" si="13"/>
        <v>0</v>
      </c>
      <c r="M210" s="195">
        <f t="shared" si="14"/>
        <v>0</v>
      </c>
      <c r="N210" s="195">
        <f t="shared" si="15"/>
        <v>0</v>
      </c>
      <c r="P210" s="195">
        <v>0</v>
      </c>
      <c r="Q210" s="195">
        <v>0</v>
      </c>
    </row>
    <row r="211" spans="1:17" hidden="1" x14ac:dyDescent="0.25">
      <c r="A211" s="485" t="s">
        <v>556</v>
      </c>
      <c r="B211" s="490" t="str">
        <f>VLOOKUP(A211,[3]Sheet1!$B$1:$D$1757,3,FALSE)</f>
        <v>MANAGER, PURCHASING</v>
      </c>
      <c r="C211" s="490" t="str">
        <f>VLOOKUP(A211,[3]Sheet1!$B$1:$R$1757,17,FALSE)</f>
        <v>ADMN</v>
      </c>
      <c r="D211" s="493">
        <v>68185</v>
      </c>
      <c r="E211" s="481">
        <v>0</v>
      </c>
      <c r="F211" s="482">
        <f>IF(D211&lt;60,0,ROUND(($D211*F$2)+VLOOKUP($C211,[2]CONFIG!$A$33:$C$43,3,FALSE),0))</f>
        <v>16663</v>
      </c>
      <c r="G211" s="482">
        <f>IF(D211&lt;60,0,ROUND(($D211*G$2)+VLOOKUP($C211,[2]CONFIG!$A$33:$C$43,3,FALSE),0))</f>
        <v>16663</v>
      </c>
      <c r="H211" s="482">
        <f>IF(D211&lt;60,0,ROUND(($D211*H$2)+VLOOKUP($C211,[2]CONFIG!$A$33:$C$43,3,FALSE),0))</f>
        <v>16663</v>
      </c>
      <c r="I211" s="482">
        <f>IF(D211&lt;60,0,ROUND(($D211*I$2)+VLOOKUP($C211,[2]CONFIG!$A$33:$C$43,3,FALSE),0))</f>
        <v>16663</v>
      </c>
      <c r="J211" s="491"/>
      <c r="K211" s="195">
        <f t="shared" si="12"/>
        <v>0</v>
      </c>
      <c r="L211" s="195">
        <f t="shared" si="13"/>
        <v>0</v>
      </c>
      <c r="M211" s="195">
        <f t="shared" si="14"/>
        <v>0</v>
      </c>
      <c r="N211" s="195">
        <f t="shared" si="15"/>
        <v>0</v>
      </c>
      <c r="P211" s="195">
        <v>0</v>
      </c>
      <c r="Q211" s="195">
        <v>0</v>
      </c>
    </row>
    <row r="212" spans="1:17" hidden="1" x14ac:dyDescent="0.25">
      <c r="A212" s="485" t="s">
        <v>557</v>
      </c>
      <c r="B212" s="490" t="str">
        <f>VLOOKUP(A212,[3]Sheet1!$B$1:$D$1757,3,FALSE)</f>
        <v>MANAGER, PROGRAM</v>
      </c>
      <c r="C212" s="490" t="str">
        <f>VLOOKUP(A212,[3]Sheet1!$B$1:$R$1757,17,FALSE)</f>
        <v>NONE</v>
      </c>
      <c r="D212" s="493">
        <v>68070</v>
      </c>
      <c r="E212" s="481">
        <v>0</v>
      </c>
      <c r="F212" s="482">
        <f>IF(D212&lt;60,0,ROUND(($D212*F$2)+VLOOKUP($C212,[2]CONFIG!$A$33:$C$43,3,FALSE),0))</f>
        <v>16688</v>
      </c>
      <c r="G212" s="482">
        <f>IF(D212&lt;60,0,ROUND(($D212*G$2)+VLOOKUP($C212,[2]CONFIG!$A$33:$C$43,3,FALSE),0))</f>
        <v>16688</v>
      </c>
      <c r="H212" s="482">
        <f>IF(D212&lt;60,0,ROUND(($D212*H$2)+VLOOKUP($C212,[2]CONFIG!$A$33:$C$43,3,FALSE),0))</f>
        <v>16688</v>
      </c>
      <c r="I212" s="482">
        <f>IF(D212&lt;60,0,ROUND(($D212*I$2)+VLOOKUP($C212,[2]CONFIG!$A$33:$C$43,3,FALSE),0))</f>
        <v>16688</v>
      </c>
      <c r="J212" s="491"/>
      <c r="K212" s="195">
        <f t="shared" si="12"/>
        <v>0</v>
      </c>
      <c r="L212" s="195">
        <f t="shared" si="13"/>
        <v>0</v>
      </c>
      <c r="M212" s="195">
        <f t="shared" si="14"/>
        <v>0</v>
      </c>
      <c r="N212" s="195">
        <f t="shared" si="15"/>
        <v>0</v>
      </c>
      <c r="P212" s="195">
        <v>0</v>
      </c>
      <c r="Q212" s="195">
        <v>0</v>
      </c>
    </row>
    <row r="213" spans="1:17" hidden="1" x14ac:dyDescent="0.25">
      <c r="A213" s="485" t="s">
        <v>558</v>
      </c>
      <c r="B213" s="490" t="str">
        <f>VLOOKUP(A213,[3]Sheet1!$B$1:$D$1757,3,FALSE)</f>
        <v>ENGINEER CONTROLS APPL</v>
      </c>
      <c r="C213" s="490" t="str">
        <f>VLOOKUP(A213,[3]Sheet1!$B$1:$R$1757,17,FALSE)</f>
        <v>NONE</v>
      </c>
      <c r="D213" s="493">
        <v>67901</v>
      </c>
      <c r="E213" s="481">
        <v>0</v>
      </c>
      <c r="F213" s="482">
        <f>IF(D213&lt;60,0,ROUND(($D213*F$2)+VLOOKUP($C213,[2]CONFIG!$A$33:$C$43,3,FALSE),0))</f>
        <v>16656</v>
      </c>
      <c r="G213" s="482">
        <f>IF(D213&lt;60,0,ROUND(($D213*G$2)+VLOOKUP($C213,[2]CONFIG!$A$33:$C$43,3,FALSE),0))</f>
        <v>16656</v>
      </c>
      <c r="H213" s="482">
        <f>IF(D213&lt;60,0,ROUND(($D213*H$2)+VLOOKUP($C213,[2]CONFIG!$A$33:$C$43,3,FALSE),0))</f>
        <v>16656</v>
      </c>
      <c r="I213" s="482">
        <f>IF(D213&lt;60,0,ROUND(($D213*I$2)+VLOOKUP($C213,[2]CONFIG!$A$33:$C$43,3,FALSE),0))</f>
        <v>16656</v>
      </c>
      <c r="J213" s="491"/>
      <c r="K213" s="195">
        <f t="shared" si="12"/>
        <v>0</v>
      </c>
      <c r="L213" s="195">
        <f t="shared" si="13"/>
        <v>0</v>
      </c>
      <c r="M213" s="195">
        <f t="shared" si="14"/>
        <v>0</v>
      </c>
      <c r="N213" s="195">
        <f t="shared" si="15"/>
        <v>0</v>
      </c>
      <c r="P213" s="195">
        <v>0</v>
      </c>
      <c r="Q213" s="195">
        <v>0</v>
      </c>
    </row>
    <row r="214" spans="1:17" hidden="1" x14ac:dyDescent="0.25">
      <c r="A214" s="485" t="s">
        <v>559</v>
      </c>
      <c r="B214" s="490" t="str">
        <f>VLOOKUP(A214,[3]Sheet1!$B$1:$D$1757,3,FALSE)</f>
        <v>SUSTAINABILITY ANALYST</v>
      </c>
      <c r="C214" s="490" t="str">
        <f>VLOOKUP(A214,[3]Sheet1!$B$1:$R$1757,17,FALSE)</f>
        <v>NONE</v>
      </c>
      <c r="D214" s="493">
        <v>67670</v>
      </c>
      <c r="E214" s="481">
        <v>0</v>
      </c>
      <c r="F214" s="482">
        <f>IF(D214&lt;60,0,ROUND(($D214*F$2)+VLOOKUP($C214,[2]CONFIG!$A$33:$C$43,3,FALSE),0))</f>
        <v>16612</v>
      </c>
      <c r="G214" s="482">
        <f>IF(D214&lt;60,0,ROUND(($D214*G$2)+VLOOKUP($C214,[2]CONFIG!$A$33:$C$43,3,FALSE),0))</f>
        <v>16612</v>
      </c>
      <c r="H214" s="482">
        <f>IF(D214&lt;60,0,ROUND(($D214*H$2)+VLOOKUP($C214,[2]CONFIG!$A$33:$C$43,3,FALSE),0))</f>
        <v>16612</v>
      </c>
      <c r="I214" s="482">
        <f>IF(D214&lt;60,0,ROUND(($D214*I$2)+VLOOKUP($C214,[2]CONFIG!$A$33:$C$43,3,FALSE),0))</f>
        <v>16612</v>
      </c>
      <c r="J214" s="491"/>
      <c r="K214" s="195">
        <f t="shared" si="12"/>
        <v>0</v>
      </c>
      <c r="L214" s="195">
        <f t="shared" si="13"/>
        <v>0</v>
      </c>
      <c r="M214" s="195">
        <f t="shared" si="14"/>
        <v>0</v>
      </c>
      <c r="N214" s="195">
        <f t="shared" si="15"/>
        <v>0</v>
      </c>
      <c r="P214" s="195">
        <v>0</v>
      </c>
      <c r="Q214" s="195">
        <v>0</v>
      </c>
    </row>
    <row r="215" spans="1:17" hidden="1" x14ac:dyDescent="0.25">
      <c r="A215" s="485" t="s">
        <v>560</v>
      </c>
      <c r="B215" s="490" t="str">
        <f>VLOOKUP(A215,[3]Sheet1!$B$1:$D$1757,3,FALSE)</f>
        <v>SUPV, PAYROLL</v>
      </c>
      <c r="C215" s="490" t="str">
        <f>VLOOKUP(A215,[3]Sheet1!$B$1:$R$1757,17,FALSE)</f>
        <v>ADMN</v>
      </c>
      <c r="D215" s="493">
        <v>67612</v>
      </c>
      <c r="E215" s="481">
        <v>0</v>
      </c>
      <c r="F215" s="482">
        <f>IF(D215&lt;60,0,ROUND(($D215*F$2)+VLOOKUP($C215,[2]CONFIG!$A$33:$C$43,3,FALSE),0))</f>
        <v>16555</v>
      </c>
      <c r="G215" s="482">
        <f>IF(D215&lt;60,0,ROUND(($D215*G$2)+VLOOKUP($C215,[2]CONFIG!$A$33:$C$43,3,FALSE),0))</f>
        <v>16555</v>
      </c>
      <c r="H215" s="482">
        <f>IF(D215&lt;60,0,ROUND(($D215*H$2)+VLOOKUP($C215,[2]CONFIG!$A$33:$C$43,3,FALSE),0))</f>
        <v>16555</v>
      </c>
      <c r="I215" s="482">
        <f>IF(D215&lt;60,0,ROUND(($D215*I$2)+VLOOKUP($C215,[2]CONFIG!$A$33:$C$43,3,FALSE),0))</f>
        <v>16555</v>
      </c>
      <c r="J215" s="491"/>
      <c r="K215" s="195">
        <f t="shared" si="12"/>
        <v>0</v>
      </c>
      <c r="L215" s="195">
        <f t="shared" si="13"/>
        <v>0</v>
      </c>
      <c r="M215" s="195">
        <f t="shared" si="14"/>
        <v>0</v>
      </c>
      <c r="N215" s="195">
        <f t="shared" si="15"/>
        <v>0</v>
      </c>
      <c r="P215" s="195">
        <v>0</v>
      </c>
      <c r="Q215" s="195">
        <v>0</v>
      </c>
    </row>
    <row r="216" spans="1:17" hidden="1" x14ac:dyDescent="0.25">
      <c r="A216" s="485" t="s">
        <v>561</v>
      </c>
      <c r="B216" s="490" t="str">
        <f>VLOOKUP(A216,[3]Sheet1!$B$1:$D$1757,3,FALSE)</f>
        <v>SUPV, ACCOUNTANT</v>
      </c>
      <c r="C216" s="490" t="str">
        <f>VLOOKUP(A216,[3]Sheet1!$B$1:$R$1757,17,FALSE)</f>
        <v>ADMN</v>
      </c>
      <c r="D216" s="493">
        <v>67500</v>
      </c>
      <c r="E216" s="481">
        <v>0</v>
      </c>
      <c r="F216" s="482">
        <f>IF(D216&lt;60,0,ROUND(($D216*F$2)+VLOOKUP($C216,[2]CONFIG!$A$33:$C$43,3,FALSE),0))</f>
        <v>16534</v>
      </c>
      <c r="G216" s="482">
        <f>IF(D216&lt;60,0,ROUND(($D216*G$2)+VLOOKUP($C216,[2]CONFIG!$A$33:$C$43,3,FALSE),0))</f>
        <v>16534</v>
      </c>
      <c r="H216" s="482">
        <f>IF(D216&lt;60,0,ROUND(($D216*H$2)+VLOOKUP($C216,[2]CONFIG!$A$33:$C$43,3,FALSE),0))</f>
        <v>16534</v>
      </c>
      <c r="I216" s="482">
        <f>IF(D216&lt;60,0,ROUND(($D216*I$2)+VLOOKUP($C216,[2]CONFIG!$A$33:$C$43,3,FALSE),0))</f>
        <v>16534</v>
      </c>
      <c r="J216" s="491"/>
      <c r="K216" s="195">
        <f t="shared" si="12"/>
        <v>0</v>
      </c>
      <c r="L216" s="195">
        <f t="shared" si="13"/>
        <v>0</v>
      </c>
      <c r="M216" s="195">
        <f t="shared" si="14"/>
        <v>0</v>
      </c>
      <c r="N216" s="195">
        <f t="shared" si="15"/>
        <v>0</v>
      </c>
      <c r="P216" s="195">
        <v>0</v>
      </c>
      <c r="Q216" s="195">
        <v>0</v>
      </c>
    </row>
    <row r="217" spans="1:17" hidden="1" x14ac:dyDescent="0.25">
      <c r="A217" s="485" t="s">
        <v>562</v>
      </c>
      <c r="B217" s="490" t="str">
        <f>VLOOKUP(A217,[3]Sheet1!$B$1:$D$1757,3,FALSE)</f>
        <v>ASST TO COO</v>
      </c>
      <c r="C217" s="490" t="str">
        <f>VLOOKUP(A217,[3]Sheet1!$B$1:$R$1757,17,FALSE)</f>
        <v>NONE</v>
      </c>
      <c r="D217" s="493">
        <v>67317</v>
      </c>
      <c r="E217" s="481">
        <v>0</v>
      </c>
      <c r="F217" s="482">
        <f>IF(D217&lt;60,0,ROUND(($D217*F$2)+VLOOKUP($C217,[2]CONFIG!$A$33:$C$43,3,FALSE),0))</f>
        <v>16545</v>
      </c>
      <c r="G217" s="482">
        <f>IF(D217&lt;60,0,ROUND(($D217*G$2)+VLOOKUP($C217,[2]CONFIG!$A$33:$C$43,3,FALSE),0))</f>
        <v>16545</v>
      </c>
      <c r="H217" s="482">
        <f>IF(D217&lt;60,0,ROUND(($D217*H$2)+VLOOKUP($C217,[2]CONFIG!$A$33:$C$43,3,FALSE),0))</f>
        <v>16545</v>
      </c>
      <c r="I217" s="482">
        <f>IF(D217&lt;60,0,ROUND(($D217*I$2)+VLOOKUP($C217,[2]CONFIG!$A$33:$C$43,3,FALSE),0))</f>
        <v>16545</v>
      </c>
      <c r="J217" s="491"/>
      <c r="K217" s="195">
        <f t="shared" si="12"/>
        <v>0</v>
      </c>
      <c r="L217" s="195">
        <f t="shared" si="13"/>
        <v>0</v>
      </c>
      <c r="M217" s="195">
        <f t="shared" si="14"/>
        <v>0</v>
      </c>
      <c r="N217" s="195">
        <f t="shared" si="15"/>
        <v>0</v>
      </c>
      <c r="P217" s="195">
        <v>0</v>
      </c>
      <c r="Q217" s="195">
        <v>0</v>
      </c>
    </row>
    <row r="218" spans="1:17" hidden="1" x14ac:dyDescent="0.25">
      <c r="A218" s="485" t="s">
        <v>563</v>
      </c>
      <c r="B218" s="490" t="str">
        <f>VLOOKUP(A218,[3]Sheet1!$B$1:$D$1757,3,FALSE)</f>
        <v>ASST TO THE CHIEF OF STAFF</v>
      </c>
      <c r="C218" s="490" t="str">
        <f>VLOOKUP(A218,[3]Sheet1!$B$1:$R$1757,17,FALSE)</f>
        <v>NONE</v>
      </c>
      <c r="D218" s="493">
        <v>67317</v>
      </c>
      <c r="E218" s="481">
        <v>0</v>
      </c>
      <c r="F218" s="482">
        <f>IF(D218&lt;60,0,ROUND(($D218*F$2)+VLOOKUP($C218,[2]CONFIG!$A$33:$C$43,3,FALSE),0))</f>
        <v>16545</v>
      </c>
      <c r="G218" s="482">
        <f>IF(D218&lt;60,0,ROUND(($D218*G$2)+VLOOKUP($C218,[2]CONFIG!$A$33:$C$43,3,FALSE),0))</f>
        <v>16545</v>
      </c>
      <c r="H218" s="482">
        <f>IF(D218&lt;60,0,ROUND(($D218*H$2)+VLOOKUP($C218,[2]CONFIG!$A$33:$C$43,3,FALSE),0))</f>
        <v>16545</v>
      </c>
      <c r="I218" s="482">
        <f>IF(D218&lt;60,0,ROUND(($D218*I$2)+VLOOKUP($C218,[2]CONFIG!$A$33:$C$43,3,FALSE),0))</f>
        <v>16545</v>
      </c>
      <c r="J218" s="491"/>
      <c r="K218" s="195">
        <f t="shared" si="12"/>
        <v>0</v>
      </c>
      <c r="L218" s="195">
        <f t="shared" si="13"/>
        <v>0</v>
      </c>
      <c r="M218" s="195">
        <f t="shared" si="14"/>
        <v>0</v>
      </c>
      <c r="N218" s="195">
        <f t="shared" si="15"/>
        <v>0</v>
      </c>
      <c r="P218" s="195">
        <v>0</v>
      </c>
      <c r="Q218" s="195">
        <v>0</v>
      </c>
    </row>
    <row r="219" spans="1:17" hidden="1" x14ac:dyDescent="0.25">
      <c r="A219" s="485" t="s">
        <v>564</v>
      </c>
      <c r="B219" s="490" t="str">
        <f>VLOOKUP(A219,[3]Sheet1!$B$1:$D$1757,3,FALSE)</f>
        <v>MANAGER, EGOS</v>
      </c>
      <c r="C219" s="490" t="str">
        <f>VLOOKUP(A219,[3]Sheet1!$B$1:$R$1757,17,FALSE)</f>
        <v>ADMN</v>
      </c>
      <c r="D219" s="493">
        <v>67119</v>
      </c>
      <c r="E219" s="481">
        <v>0</v>
      </c>
      <c r="F219" s="482">
        <f>IF(D219&lt;60,0,ROUND(($D219*F$2)+VLOOKUP($C219,[2]CONFIG!$A$33:$C$43,3,FALSE),0))</f>
        <v>16462</v>
      </c>
      <c r="G219" s="482">
        <f>IF(D219&lt;60,0,ROUND(($D219*G$2)+VLOOKUP($C219,[2]CONFIG!$A$33:$C$43,3,FALSE),0))</f>
        <v>16462</v>
      </c>
      <c r="H219" s="482">
        <f>IF(D219&lt;60,0,ROUND(($D219*H$2)+VLOOKUP($C219,[2]CONFIG!$A$33:$C$43,3,FALSE),0))</f>
        <v>16462</v>
      </c>
      <c r="I219" s="482">
        <f>IF(D219&lt;60,0,ROUND(($D219*I$2)+VLOOKUP($C219,[2]CONFIG!$A$33:$C$43,3,FALSE),0))</f>
        <v>16462</v>
      </c>
      <c r="J219" s="491"/>
      <c r="K219" s="195">
        <f t="shared" si="12"/>
        <v>0</v>
      </c>
      <c r="L219" s="195">
        <f t="shared" si="13"/>
        <v>0</v>
      </c>
      <c r="M219" s="195">
        <f t="shared" si="14"/>
        <v>0</v>
      </c>
      <c r="N219" s="195">
        <f t="shared" si="15"/>
        <v>0</v>
      </c>
      <c r="P219" s="195">
        <v>0</v>
      </c>
      <c r="Q219" s="195">
        <v>0</v>
      </c>
    </row>
    <row r="220" spans="1:17" hidden="1" x14ac:dyDescent="0.25">
      <c r="A220" s="485" t="s">
        <v>565</v>
      </c>
      <c r="B220" s="490" t="str">
        <f>VLOOKUP(A220,[3]Sheet1!$B$1:$D$1757,3,FALSE)</f>
        <v>PROJECT COORDINATOR</v>
      </c>
      <c r="C220" s="490" t="str">
        <f>VLOOKUP(A220,[3]Sheet1!$B$1:$R$1757,17,FALSE)</f>
        <v>NONE</v>
      </c>
      <c r="D220" s="493">
        <v>67119</v>
      </c>
      <c r="E220" s="481">
        <v>0</v>
      </c>
      <c r="F220" s="482">
        <f>IF(D220&lt;60,0,ROUND(($D220*F$2)+VLOOKUP($C220,[2]CONFIG!$A$33:$C$43,3,FALSE),0))</f>
        <v>16508</v>
      </c>
      <c r="G220" s="482">
        <f>IF(D220&lt;60,0,ROUND(($D220*G$2)+VLOOKUP($C220,[2]CONFIG!$A$33:$C$43,3,FALSE),0))</f>
        <v>16508</v>
      </c>
      <c r="H220" s="482">
        <f>IF(D220&lt;60,0,ROUND(($D220*H$2)+VLOOKUP($C220,[2]CONFIG!$A$33:$C$43,3,FALSE),0))</f>
        <v>16508</v>
      </c>
      <c r="I220" s="482">
        <f>IF(D220&lt;60,0,ROUND(($D220*I$2)+VLOOKUP($C220,[2]CONFIG!$A$33:$C$43,3,FALSE),0))</f>
        <v>16508</v>
      </c>
      <c r="J220" s="491"/>
      <c r="K220" s="195">
        <f t="shared" si="12"/>
        <v>0</v>
      </c>
      <c r="L220" s="195">
        <f t="shared" si="13"/>
        <v>0</v>
      </c>
      <c r="M220" s="195">
        <f t="shared" si="14"/>
        <v>0</v>
      </c>
      <c r="N220" s="195">
        <f t="shared" si="15"/>
        <v>0</v>
      </c>
      <c r="P220" s="195">
        <v>0</v>
      </c>
      <c r="Q220" s="195">
        <v>0</v>
      </c>
    </row>
    <row r="221" spans="1:17" hidden="1" x14ac:dyDescent="0.25">
      <c r="A221" s="485" t="s">
        <v>566</v>
      </c>
      <c r="B221" s="490" t="str">
        <f>VLOOKUP(A221,[3]Sheet1!$B$1:$D$1757,3,FALSE)</f>
        <v>INDIAN EDUCATION PROJ COOR</v>
      </c>
      <c r="C221" s="490" t="str">
        <f>VLOOKUP(A221,[3]Sheet1!$B$1:$R$1757,17,FALSE)</f>
        <v>NONE</v>
      </c>
      <c r="D221" s="493">
        <v>67016</v>
      </c>
      <c r="E221" s="481">
        <v>0</v>
      </c>
      <c r="F221" s="482">
        <f>IF(D221&lt;60,0,ROUND(($D221*F$2)+VLOOKUP($C221,[2]CONFIG!$A$33:$C$43,3,FALSE),0))</f>
        <v>16489</v>
      </c>
      <c r="G221" s="482">
        <f>IF(D221&lt;60,0,ROUND(($D221*G$2)+VLOOKUP($C221,[2]CONFIG!$A$33:$C$43,3,FALSE),0))</f>
        <v>16489</v>
      </c>
      <c r="H221" s="482">
        <f>IF(D221&lt;60,0,ROUND(($D221*H$2)+VLOOKUP($C221,[2]CONFIG!$A$33:$C$43,3,FALSE),0))</f>
        <v>16489</v>
      </c>
      <c r="I221" s="482">
        <f>IF(D221&lt;60,0,ROUND(($D221*I$2)+VLOOKUP($C221,[2]CONFIG!$A$33:$C$43,3,FALSE),0))</f>
        <v>16489</v>
      </c>
      <c r="J221" s="491"/>
      <c r="K221" s="195">
        <f t="shared" si="12"/>
        <v>0</v>
      </c>
      <c r="L221" s="195">
        <f t="shared" si="13"/>
        <v>0</v>
      </c>
      <c r="M221" s="195">
        <f t="shared" si="14"/>
        <v>0</v>
      </c>
      <c r="N221" s="195">
        <f t="shared" si="15"/>
        <v>0</v>
      </c>
      <c r="P221" s="195">
        <v>0</v>
      </c>
      <c r="Q221" s="195">
        <v>0</v>
      </c>
    </row>
    <row r="222" spans="1:17" hidden="1" x14ac:dyDescent="0.25">
      <c r="A222" s="485" t="s">
        <v>567</v>
      </c>
      <c r="B222" s="490" t="str">
        <f>VLOOKUP(A222,[3]Sheet1!$B$1:$D$1757,3,FALSE)</f>
        <v>TEACHER, EGOS ANNUAL (1880)</v>
      </c>
      <c r="C222" s="490" t="str">
        <f>VLOOKUP(A222,[3]Sheet1!$B$1:$R$1757,17,FALSE)</f>
        <v>VCTF</v>
      </c>
      <c r="D222" s="493">
        <v>66983</v>
      </c>
      <c r="E222" s="481">
        <v>0</v>
      </c>
      <c r="F222" s="482">
        <f>IF(D222&lt;60,0,ROUND(($D222*F$2)+VLOOKUP($C222,[2]CONFIG!$A$33:$C$43,3,FALSE),0))</f>
        <v>17411</v>
      </c>
      <c r="G222" s="482">
        <f>IF(D222&lt;60,0,ROUND(($D222*G$2)+VLOOKUP($C222,[2]CONFIG!$A$33:$C$43,3,FALSE),0))</f>
        <v>17411</v>
      </c>
      <c r="H222" s="482">
        <f>IF(D222&lt;60,0,ROUND(($D222*H$2)+VLOOKUP($C222,[2]CONFIG!$A$33:$C$43,3,FALSE),0))</f>
        <v>17411</v>
      </c>
      <c r="I222" s="482">
        <f>IF(D222&lt;60,0,ROUND(($D222*I$2)+VLOOKUP($C222,[2]CONFIG!$A$33:$C$43,3,FALSE),0))</f>
        <v>17411</v>
      </c>
      <c r="J222" s="491"/>
      <c r="K222" s="195">
        <f t="shared" si="12"/>
        <v>0</v>
      </c>
      <c r="L222" s="195">
        <f t="shared" si="13"/>
        <v>0</v>
      </c>
      <c r="M222" s="195">
        <f t="shared" si="14"/>
        <v>0</v>
      </c>
      <c r="N222" s="195">
        <f t="shared" si="15"/>
        <v>0</v>
      </c>
      <c r="P222" s="195">
        <v>0</v>
      </c>
      <c r="Q222" s="195">
        <v>0</v>
      </c>
    </row>
    <row r="223" spans="1:17" hidden="1" x14ac:dyDescent="0.25">
      <c r="A223" s="494" t="s">
        <v>568</v>
      </c>
      <c r="B223" s="490" t="str">
        <f>VLOOKUP(A223,[3]Sheet1!$B$1:$D$1757,3,FALSE)</f>
        <v>QA/QC SPECIALIST</v>
      </c>
      <c r="C223" s="490" t="str">
        <f>VLOOKUP(A223,[3]Sheet1!$B$1:$R$1757,17,FALSE)</f>
        <v>NONE</v>
      </c>
      <c r="D223" s="493">
        <v>66859</v>
      </c>
      <c r="E223" s="481">
        <v>0</v>
      </c>
      <c r="F223" s="482">
        <f>IF(D223&lt;60,0,ROUND(($D223*F$2)+VLOOKUP($C223,[2]CONFIG!$A$33:$C$43,3,FALSE),0))</f>
        <v>16459</v>
      </c>
      <c r="G223" s="482">
        <f>IF(D223&lt;60,0,ROUND(($D223*G$2)+VLOOKUP($C223,[2]CONFIG!$A$33:$C$43,3,FALSE),0))</f>
        <v>16459</v>
      </c>
      <c r="H223" s="482">
        <f>IF(D223&lt;60,0,ROUND(($D223*H$2)+VLOOKUP($C223,[2]CONFIG!$A$33:$C$43,3,FALSE),0))</f>
        <v>16459</v>
      </c>
      <c r="I223" s="482">
        <f>IF(D223&lt;60,0,ROUND(($D223*I$2)+VLOOKUP($C223,[2]CONFIG!$A$33:$C$43,3,FALSE),0))</f>
        <v>16459</v>
      </c>
      <c r="J223" s="491"/>
      <c r="K223" s="195">
        <f t="shared" si="12"/>
        <v>0</v>
      </c>
      <c r="L223" s="195">
        <f t="shared" si="13"/>
        <v>0</v>
      </c>
      <c r="M223" s="195">
        <f t="shared" si="14"/>
        <v>0</v>
      </c>
      <c r="N223" s="195">
        <f t="shared" si="15"/>
        <v>0</v>
      </c>
      <c r="P223" s="195">
        <v>0</v>
      </c>
      <c r="Q223" s="195">
        <v>0</v>
      </c>
    </row>
    <row r="224" spans="1:17" hidden="1" x14ac:dyDescent="0.25">
      <c r="A224" s="485" t="s">
        <v>321</v>
      </c>
      <c r="B224" s="490" t="str">
        <f>VLOOKUP(A224,[3]Sheet1!$B$1:$D$1757,3,FALSE)</f>
        <v>MANAGER, BUSINESS MS</v>
      </c>
      <c r="C224" s="490" t="str">
        <f>VLOOKUP(A224,[3]Sheet1!$B$1:$R$1757,17,FALSE)</f>
        <v>ADMN</v>
      </c>
      <c r="D224" s="493">
        <v>66240</v>
      </c>
      <c r="E224" s="481">
        <v>0</v>
      </c>
      <c r="F224" s="482">
        <f>IF(D224&lt;60,0,ROUND(($D224*F$2)+VLOOKUP($C224,[2]CONFIG!$A$33:$C$43,3,FALSE),0))</f>
        <v>16296</v>
      </c>
      <c r="G224" s="482">
        <f>IF(D224&lt;60,0,ROUND(($D224*G$2)+VLOOKUP($C224,[2]CONFIG!$A$33:$C$43,3,FALSE),0))</f>
        <v>16296</v>
      </c>
      <c r="H224" s="482">
        <f>IF(D224&lt;60,0,ROUND(($D224*H$2)+VLOOKUP($C224,[2]CONFIG!$A$33:$C$43,3,FALSE),0))</f>
        <v>16296</v>
      </c>
      <c r="I224" s="482">
        <f>IF(D224&lt;60,0,ROUND(($D224*I$2)+VLOOKUP($C224,[2]CONFIG!$A$33:$C$43,3,FALSE),0))</f>
        <v>16296</v>
      </c>
      <c r="J224" s="491"/>
      <c r="K224" s="195">
        <f t="shared" si="12"/>
        <v>0</v>
      </c>
      <c r="L224" s="195">
        <f t="shared" si="13"/>
        <v>0</v>
      </c>
      <c r="M224" s="195">
        <f t="shared" si="14"/>
        <v>0</v>
      </c>
      <c r="N224" s="195">
        <f t="shared" si="15"/>
        <v>0</v>
      </c>
      <c r="P224" s="195">
        <f>E224+K224</f>
        <v>0</v>
      </c>
      <c r="Q224" s="195">
        <f>E224+L224</f>
        <v>0</v>
      </c>
    </row>
    <row r="225" spans="1:17" hidden="1" x14ac:dyDescent="0.25">
      <c r="A225" s="485" t="s">
        <v>569</v>
      </c>
      <c r="B225" s="490" t="str">
        <f>VLOOKUP(A225,[3]Sheet1!$B$1:$D$1757,3,FALSE)</f>
        <v>AUDIOLOGIST</v>
      </c>
      <c r="C225" s="490" t="str">
        <f>VLOOKUP(A225,[3]Sheet1!$B$1:$R$1757,17,FALSE)</f>
        <v>DCTA</v>
      </c>
      <c r="D225" s="493">
        <v>65969</v>
      </c>
      <c r="E225" s="481">
        <v>0</v>
      </c>
      <c r="F225" s="482">
        <f>IF(D225&lt;60,0,ROUND(($D225*F$2)+VLOOKUP($C225,[2]CONFIG!$A$33:$C$43,3,FALSE),0))</f>
        <v>17436</v>
      </c>
      <c r="G225" s="482">
        <f>IF(D225&lt;60,0,ROUND(($D225*G$2)+VLOOKUP($C225,[2]CONFIG!$A$33:$C$43,3,FALSE),0))</f>
        <v>17436</v>
      </c>
      <c r="H225" s="482">
        <f>IF(D225&lt;60,0,ROUND(($D225*H$2)+VLOOKUP($C225,[2]CONFIG!$A$33:$C$43,3,FALSE),0))</f>
        <v>17436</v>
      </c>
      <c r="I225" s="482">
        <f>IF(D225&lt;60,0,ROUND(($D225*I$2)+VLOOKUP($C225,[2]CONFIG!$A$33:$C$43,3,FALSE),0))</f>
        <v>17436</v>
      </c>
      <c r="J225" s="491"/>
      <c r="K225" s="195">
        <f t="shared" si="12"/>
        <v>0</v>
      </c>
      <c r="L225" s="195">
        <f t="shared" si="13"/>
        <v>0</v>
      </c>
      <c r="M225" s="195">
        <f t="shared" si="14"/>
        <v>0</v>
      </c>
      <c r="N225" s="195">
        <f t="shared" si="15"/>
        <v>0</v>
      </c>
      <c r="P225" s="195">
        <v>0</v>
      </c>
      <c r="Q225" s="195">
        <v>0</v>
      </c>
    </row>
    <row r="226" spans="1:17" hidden="1" x14ac:dyDescent="0.25">
      <c r="A226" s="485" t="s">
        <v>570</v>
      </c>
      <c r="B226" s="490" t="str">
        <f>VLOOKUP(A226,[3]Sheet1!$B$1:$D$1757,3,FALSE)</f>
        <v>GEOGRAPHIC SYSTEMS ANLYST</v>
      </c>
      <c r="C226" s="490" t="str">
        <f>VLOOKUP(A226,[3]Sheet1!$B$1:$R$1757,17,FALSE)</f>
        <v>NONE</v>
      </c>
      <c r="D226" s="493">
        <v>64550</v>
      </c>
      <c r="E226" s="481">
        <v>0</v>
      </c>
      <c r="F226" s="482">
        <f>IF(D226&lt;60,0,ROUND(($D226*F$2)+VLOOKUP($C226,[2]CONFIG!$A$33:$C$43,3,FALSE),0))</f>
        <v>16023</v>
      </c>
      <c r="G226" s="482">
        <f>IF(D226&lt;60,0,ROUND(($D226*G$2)+VLOOKUP($C226,[2]CONFIG!$A$33:$C$43,3,FALSE),0))</f>
        <v>16023</v>
      </c>
      <c r="H226" s="482">
        <f>IF(D226&lt;60,0,ROUND(($D226*H$2)+VLOOKUP($C226,[2]CONFIG!$A$33:$C$43,3,FALSE),0))</f>
        <v>16023</v>
      </c>
      <c r="I226" s="482">
        <f>IF(D226&lt;60,0,ROUND(($D226*I$2)+VLOOKUP($C226,[2]CONFIG!$A$33:$C$43,3,FALSE),0))</f>
        <v>16023</v>
      </c>
      <c r="J226" s="491"/>
      <c r="K226" s="195">
        <f t="shared" si="12"/>
        <v>0</v>
      </c>
      <c r="L226" s="195">
        <f t="shared" si="13"/>
        <v>0</v>
      </c>
      <c r="M226" s="195">
        <f t="shared" si="14"/>
        <v>0</v>
      </c>
      <c r="N226" s="195">
        <f t="shared" si="15"/>
        <v>0</v>
      </c>
      <c r="P226" s="195">
        <v>0</v>
      </c>
      <c r="Q226" s="195">
        <v>0</v>
      </c>
    </row>
    <row r="227" spans="1:17" hidden="1" x14ac:dyDescent="0.25">
      <c r="A227" s="494" t="s">
        <v>571</v>
      </c>
      <c r="B227" s="490" t="str">
        <f>VLOOKUP(A227,[3]Sheet1!$B$1:$D$1757,3,FALSE)</f>
        <v>MANAGER, EGOS TRAINING</v>
      </c>
      <c r="C227" s="490" t="str">
        <f>VLOOKUP(A227,[3]Sheet1!$B$1:$R$1757,17,FALSE)</f>
        <v>ADMN</v>
      </c>
      <c r="D227" s="493">
        <v>65068</v>
      </c>
      <c r="E227" s="481">
        <v>0</v>
      </c>
      <c r="F227" s="482">
        <f>IF(D227&lt;60,0,ROUND(($D227*F$2)+VLOOKUP($C227,[2]CONFIG!$A$33:$C$43,3,FALSE),0))</f>
        <v>16075</v>
      </c>
      <c r="G227" s="482">
        <f>IF(D227&lt;60,0,ROUND(($D227*G$2)+VLOOKUP($C227,[2]CONFIG!$A$33:$C$43,3,FALSE),0))</f>
        <v>16075</v>
      </c>
      <c r="H227" s="482">
        <f>IF(D227&lt;60,0,ROUND(($D227*H$2)+VLOOKUP($C227,[2]CONFIG!$A$33:$C$43,3,FALSE),0))</f>
        <v>16075</v>
      </c>
      <c r="I227" s="482">
        <f>IF(D227&lt;60,0,ROUND(($D227*I$2)+VLOOKUP($C227,[2]CONFIG!$A$33:$C$43,3,FALSE),0))</f>
        <v>16075</v>
      </c>
      <c r="J227" s="491"/>
      <c r="K227" s="195">
        <f t="shared" si="12"/>
        <v>0</v>
      </c>
      <c r="L227" s="195">
        <f t="shared" si="13"/>
        <v>0</v>
      </c>
      <c r="M227" s="195">
        <f t="shared" si="14"/>
        <v>0</v>
      </c>
      <c r="N227" s="195">
        <f t="shared" si="15"/>
        <v>0</v>
      </c>
      <c r="P227" s="195">
        <v>0</v>
      </c>
      <c r="Q227" s="195">
        <v>0</v>
      </c>
    </row>
    <row r="228" spans="1:17" hidden="1" x14ac:dyDescent="0.25">
      <c r="A228" s="485" t="s">
        <v>572</v>
      </c>
      <c r="B228" s="490" t="str">
        <f>VLOOKUP(A228,[3]Sheet1!$B$1:$D$1757,3,FALSE)</f>
        <v>PROJECT COORDINATOR</v>
      </c>
      <c r="C228" s="490" t="str">
        <f>VLOOKUP(A228,[3]Sheet1!$B$1:$R$1757,17,FALSE)</f>
        <v>NONE</v>
      </c>
      <c r="D228" s="493">
        <v>65012</v>
      </c>
      <c r="E228" s="481">
        <v>0</v>
      </c>
      <c r="F228" s="482">
        <f>IF(D228&lt;60,0,ROUND(($D228*F$2)+VLOOKUP($C228,[2]CONFIG!$A$33:$C$43,3,FALSE),0))</f>
        <v>16110</v>
      </c>
      <c r="G228" s="482">
        <f>IF(D228&lt;60,0,ROUND(($D228*G$2)+VLOOKUP($C228,[2]CONFIG!$A$33:$C$43,3,FALSE),0))</f>
        <v>16110</v>
      </c>
      <c r="H228" s="482">
        <f>IF(D228&lt;60,0,ROUND(($D228*H$2)+VLOOKUP($C228,[2]CONFIG!$A$33:$C$43,3,FALSE),0))</f>
        <v>16110</v>
      </c>
      <c r="I228" s="482">
        <f>IF(D228&lt;60,0,ROUND(($D228*I$2)+VLOOKUP($C228,[2]CONFIG!$A$33:$C$43,3,FALSE),0))</f>
        <v>16110</v>
      </c>
      <c r="J228" s="491"/>
      <c r="K228" s="195">
        <f t="shared" si="12"/>
        <v>0</v>
      </c>
      <c r="L228" s="195">
        <f t="shared" si="13"/>
        <v>0</v>
      </c>
      <c r="M228" s="195">
        <f t="shared" si="14"/>
        <v>0</v>
      </c>
      <c r="N228" s="195">
        <f t="shared" si="15"/>
        <v>0</v>
      </c>
      <c r="P228" s="195">
        <v>0</v>
      </c>
      <c r="Q228" s="195">
        <v>0</v>
      </c>
    </row>
    <row r="229" spans="1:17" hidden="1" x14ac:dyDescent="0.25">
      <c r="A229" s="485" t="s">
        <v>573</v>
      </c>
      <c r="B229" s="490" t="str">
        <f>VLOOKUP(A229,[3]Sheet1!$B$1:$D$1757,3,FALSE)</f>
        <v>MANAGER, HUBS</v>
      </c>
      <c r="C229" s="490" t="str">
        <f>VLOOKUP(A229,[3]Sheet1!$B$1:$R$1757,17,FALSE)</f>
        <v>ADMN</v>
      </c>
      <c r="D229" s="493">
        <v>64944</v>
      </c>
      <c r="E229" s="481">
        <v>0</v>
      </c>
      <c r="F229" s="482">
        <f>IF(D229&lt;60,0,ROUND(($D229*F$2)+VLOOKUP($C229,[2]CONFIG!$A$33:$C$43,3,FALSE),0))</f>
        <v>16051</v>
      </c>
      <c r="G229" s="482">
        <f>IF(D229&lt;60,0,ROUND(($D229*G$2)+VLOOKUP($C229,[2]CONFIG!$A$33:$C$43,3,FALSE),0))</f>
        <v>16051</v>
      </c>
      <c r="H229" s="482">
        <f>IF(D229&lt;60,0,ROUND(($D229*H$2)+VLOOKUP($C229,[2]CONFIG!$A$33:$C$43,3,FALSE),0))</f>
        <v>16051</v>
      </c>
      <c r="I229" s="482">
        <f>IF(D229&lt;60,0,ROUND(($D229*I$2)+VLOOKUP($C229,[2]CONFIG!$A$33:$C$43,3,FALSE),0))</f>
        <v>16051</v>
      </c>
      <c r="J229" s="491"/>
      <c r="K229" s="195">
        <f t="shared" si="12"/>
        <v>0</v>
      </c>
      <c r="L229" s="195">
        <f t="shared" si="13"/>
        <v>0</v>
      </c>
      <c r="M229" s="195">
        <f t="shared" si="14"/>
        <v>0</v>
      </c>
      <c r="N229" s="195">
        <f t="shared" si="15"/>
        <v>0</v>
      </c>
      <c r="P229" s="195">
        <v>0</v>
      </c>
      <c r="Q229" s="195">
        <v>0</v>
      </c>
    </row>
    <row r="230" spans="1:17" hidden="1" x14ac:dyDescent="0.25">
      <c r="A230" s="485" t="s">
        <v>574</v>
      </c>
      <c r="B230" s="490" t="str">
        <f>VLOOKUP(A230,[3]Sheet1!$B$1:$D$1757,3,FALSE)</f>
        <v>MANAGER, PATROL OPERATIONS</v>
      </c>
      <c r="C230" s="490" t="str">
        <f>VLOOKUP(A230,[3]Sheet1!$B$1:$R$1757,17,FALSE)</f>
        <v>ADMN</v>
      </c>
      <c r="D230" s="493">
        <v>64931</v>
      </c>
      <c r="E230" s="481">
        <v>0</v>
      </c>
      <c r="F230" s="482">
        <f>IF(D230&lt;60,0,ROUND(($D230*F$2)+VLOOKUP($C230,[2]CONFIG!$A$33:$C$43,3,FALSE),0))</f>
        <v>16049</v>
      </c>
      <c r="G230" s="482">
        <f>IF(D230&lt;60,0,ROUND(($D230*G$2)+VLOOKUP($C230,[2]CONFIG!$A$33:$C$43,3,FALSE),0))</f>
        <v>16049</v>
      </c>
      <c r="H230" s="482">
        <f>IF(D230&lt;60,0,ROUND(($D230*H$2)+VLOOKUP($C230,[2]CONFIG!$A$33:$C$43,3,FALSE),0))</f>
        <v>16049</v>
      </c>
      <c r="I230" s="482">
        <f>IF(D230&lt;60,0,ROUND(($D230*I$2)+VLOOKUP($C230,[2]CONFIG!$A$33:$C$43,3,FALSE),0))</f>
        <v>16049</v>
      </c>
      <c r="J230" s="491"/>
      <c r="K230" s="195">
        <f t="shared" si="12"/>
        <v>0</v>
      </c>
      <c r="L230" s="195">
        <f t="shared" si="13"/>
        <v>0</v>
      </c>
      <c r="M230" s="195">
        <f t="shared" si="14"/>
        <v>0</v>
      </c>
      <c r="N230" s="195">
        <f t="shared" si="15"/>
        <v>0</v>
      </c>
      <c r="P230" s="195">
        <v>0</v>
      </c>
      <c r="Q230" s="195">
        <v>0</v>
      </c>
    </row>
    <row r="231" spans="1:17" hidden="1" x14ac:dyDescent="0.25">
      <c r="A231" s="485" t="s">
        <v>575</v>
      </c>
      <c r="B231" s="490" t="str">
        <f>VLOOKUP(A231,[3]Sheet1!$B$1:$D$1757,3,FALSE)</f>
        <v>PROGRAM SPECIALIST</v>
      </c>
      <c r="C231" s="490" t="str">
        <f>VLOOKUP(A231,[3]Sheet1!$B$1:$R$1757,17,FALSE)</f>
        <v>NONE</v>
      </c>
      <c r="D231" s="493">
        <v>64516</v>
      </c>
      <c r="E231" s="481">
        <v>0</v>
      </c>
      <c r="F231" s="482">
        <f>IF(D231&lt;60,0,ROUND(($D231*F$2)+VLOOKUP($C231,[2]CONFIG!$A$33:$C$43,3,FALSE),0))</f>
        <v>16017</v>
      </c>
      <c r="G231" s="482">
        <f>IF(D231&lt;60,0,ROUND(($D231*G$2)+VLOOKUP($C231,[2]CONFIG!$A$33:$C$43,3,FALSE),0))</f>
        <v>16017</v>
      </c>
      <c r="H231" s="482">
        <f>IF(D231&lt;60,0,ROUND(($D231*H$2)+VLOOKUP($C231,[2]CONFIG!$A$33:$C$43,3,FALSE),0))</f>
        <v>16017</v>
      </c>
      <c r="I231" s="482">
        <f>IF(D231&lt;60,0,ROUND(($D231*I$2)+VLOOKUP($C231,[2]CONFIG!$A$33:$C$43,3,FALSE),0))</f>
        <v>16017</v>
      </c>
      <c r="J231" s="491"/>
      <c r="K231" s="195">
        <f t="shared" si="12"/>
        <v>0</v>
      </c>
      <c r="L231" s="195">
        <f t="shared" si="13"/>
        <v>0</v>
      </c>
      <c r="M231" s="195">
        <f t="shared" si="14"/>
        <v>0</v>
      </c>
      <c r="N231" s="195">
        <f t="shared" si="15"/>
        <v>0</v>
      </c>
      <c r="P231" s="195">
        <v>0</v>
      </c>
      <c r="Q231" s="195">
        <v>0</v>
      </c>
    </row>
    <row r="232" spans="1:17" hidden="1" x14ac:dyDescent="0.25">
      <c r="A232" s="485" t="s">
        <v>576</v>
      </c>
      <c r="B232" s="490" t="str">
        <f>VLOOKUP(A232,[3]Sheet1!$B$1:$D$1757,3,FALSE)</f>
        <v>SPECIALIST II, PC APP</v>
      </c>
      <c r="C232" s="490" t="str">
        <f>VLOOKUP(A232,[3]Sheet1!$B$1:$R$1757,17,FALSE)</f>
        <v>NONE</v>
      </c>
      <c r="D232" s="493">
        <v>64047</v>
      </c>
      <c r="E232" s="481">
        <v>0</v>
      </c>
      <c r="F232" s="482">
        <f>IF(D232&lt;60,0,ROUND(($D232*F$2)+VLOOKUP($C232,[2]CONFIG!$A$33:$C$43,3,FALSE),0))</f>
        <v>15928</v>
      </c>
      <c r="G232" s="482">
        <f>IF(D232&lt;60,0,ROUND(($D232*G$2)+VLOOKUP($C232,[2]CONFIG!$A$33:$C$43,3,FALSE),0))</f>
        <v>15928</v>
      </c>
      <c r="H232" s="482">
        <f>IF(D232&lt;60,0,ROUND(($D232*H$2)+VLOOKUP($C232,[2]CONFIG!$A$33:$C$43,3,FALSE),0))</f>
        <v>15928</v>
      </c>
      <c r="I232" s="482">
        <f>IF(D232&lt;60,0,ROUND(($D232*I$2)+VLOOKUP($C232,[2]CONFIG!$A$33:$C$43,3,FALSE),0))</f>
        <v>15928</v>
      </c>
      <c r="J232" s="491"/>
      <c r="K232" s="195">
        <f t="shared" si="12"/>
        <v>0</v>
      </c>
      <c r="L232" s="195">
        <f t="shared" si="13"/>
        <v>0</v>
      </c>
      <c r="M232" s="195">
        <f t="shared" si="14"/>
        <v>0</v>
      </c>
      <c r="N232" s="195">
        <f t="shared" si="15"/>
        <v>0</v>
      </c>
      <c r="P232" s="195">
        <f>E232+K232</f>
        <v>0</v>
      </c>
      <c r="Q232" s="195">
        <f>E232+L232</f>
        <v>0</v>
      </c>
    </row>
    <row r="233" spans="1:17" hidden="1" x14ac:dyDescent="0.25">
      <c r="A233" s="485" t="s">
        <v>577</v>
      </c>
      <c r="B233" s="490" t="str">
        <f>VLOOKUP(A233,[3]Sheet1!$B$1:$D$1757,3,FALSE)</f>
        <v>SUPV, ELECTRICAL</v>
      </c>
      <c r="C233" s="490" t="str">
        <f>VLOOKUP(A233,[3]Sheet1!$B$1:$R$1757,17,FALSE)</f>
        <v>ADMN</v>
      </c>
      <c r="D233" s="493">
        <v>63870</v>
      </c>
      <c r="E233" s="481">
        <v>0</v>
      </c>
      <c r="F233" s="482">
        <f>IF(D233&lt;60,0,ROUND(($D233*F$2)+VLOOKUP($C233,[2]CONFIG!$A$33:$C$43,3,FALSE),0))</f>
        <v>15849</v>
      </c>
      <c r="G233" s="482">
        <f>IF(D233&lt;60,0,ROUND(($D233*G$2)+VLOOKUP($C233,[2]CONFIG!$A$33:$C$43,3,FALSE),0))</f>
        <v>15849</v>
      </c>
      <c r="H233" s="482">
        <f>IF(D233&lt;60,0,ROUND(($D233*H$2)+VLOOKUP($C233,[2]CONFIG!$A$33:$C$43,3,FALSE),0))</f>
        <v>15849</v>
      </c>
      <c r="I233" s="482">
        <f>IF(D233&lt;60,0,ROUND(($D233*I$2)+VLOOKUP($C233,[2]CONFIG!$A$33:$C$43,3,FALSE),0))</f>
        <v>15849</v>
      </c>
      <c r="J233" s="491"/>
      <c r="K233" s="195">
        <f t="shared" si="12"/>
        <v>0</v>
      </c>
      <c r="L233" s="195">
        <f t="shared" si="13"/>
        <v>0</v>
      </c>
      <c r="M233" s="195">
        <f t="shared" si="14"/>
        <v>0</v>
      </c>
      <c r="N233" s="195">
        <f t="shared" si="15"/>
        <v>0</v>
      </c>
      <c r="P233" s="195">
        <v>0</v>
      </c>
      <c r="Q233" s="195">
        <v>0</v>
      </c>
    </row>
    <row r="234" spans="1:17" hidden="1" x14ac:dyDescent="0.25">
      <c r="A234" s="485" t="s">
        <v>578</v>
      </c>
      <c r="B234" s="490" t="str">
        <f>VLOOKUP(A234,[3]Sheet1!$B$1:$D$1757,3,FALSE)</f>
        <v>DCTA LIAISON</v>
      </c>
      <c r="C234" s="490" t="str">
        <f>VLOOKUP(A234,[3]Sheet1!$B$1:$R$1757,17,FALSE)</f>
        <v>DCTA</v>
      </c>
      <c r="D234" s="493">
        <v>63689</v>
      </c>
      <c r="E234" s="481">
        <v>0</v>
      </c>
      <c r="F234" s="482">
        <f>IF(D234&lt;60,0,ROUND(($D234*F$2)+VLOOKUP($C234,[2]CONFIG!$A$33:$C$43,3,FALSE),0))</f>
        <v>17005</v>
      </c>
      <c r="G234" s="482">
        <f>IF(D234&lt;60,0,ROUND(($D234*G$2)+VLOOKUP($C234,[2]CONFIG!$A$33:$C$43,3,FALSE),0))</f>
        <v>17005</v>
      </c>
      <c r="H234" s="482">
        <f>IF(D234&lt;60,0,ROUND(($D234*H$2)+VLOOKUP($C234,[2]CONFIG!$A$33:$C$43,3,FALSE),0))</f>
        <v>17005</v>
      </c>
      <c r="I234" s="482">
        <f>IF(D234&lt;60,0,ROUND(($D234*I$2)+VLOOKUP($C234,[2]CONFIG!$A$33:$C$43,3,FALSE),0))</f>
        <v>17005</v>
      </c>
      <c r="J234" s="491"/>
      <c r="K234" s="195">
        <f t="shared" si="12"/>
        <v>0</v>
      </c>
      <c r="L234" s="195">
        <f t="shared" si="13"/>
        <v>0</v>
      </c>
      <c r="M234" s="195">
        <f t="shared" si="14"/>
        <v>0</v>
      </c>
      <c r="N234" s="195">
        <f t="shared" si="15"/>
        <v>0</v>
      </c>
      <c r="P234" s="195">
        <v>0</v>
      </c>
      <c r="Q234" s="195">
        <v>0</v>
      </c>
    </row>
    <row r="235" spans="1:17" hidden="1" x14ac:dyDescent="0.25">
      <c r="A235" s="485" t="s">
        <v>579</v>
      </c>
      <c r="B235" s="490" t="str">
        <f>VLOOKUP(A235,[3]Sheet1!$B$1:$D$1757,3,FALSE)</f>
        <v>ASSESSMENT TECHNOLOGY SPEC</v>
      </c>
      <c r="C235" s="490" t="str">
        <f>VLOOKUP(A235,[3]Sheet1!$B$1:$R$1757,17,FALSE)</f>
        <v>NONE</v>
      </c>
      <c r="D235" s="493">
        <v>63630</v>
      </c>
      <c r="E235" s="481">
        <v>0</v>
      </c>
      <c r="F235" s="482">
        <f>IF(D235&lt;60,0,ROUND(($D235*F$2)+VLOOKUP($C235,[2]CONFIG!$A$33:$C$43,3,FALSE),0))</f>
        <v>15849</v>
      </c>
      <c r="G235" s="482">
        <f>IF(D235&lt;60,0,ROUND(($D235*G$2)+VLOOKUP($C235,[2]CONFIG!$A$33:$C$43,3,FALSE),0))</f>
        <v>15849</v>
      </c>
      <c r="H235" s="482">
        <f>IF(D235&lt;60,0,ROUND(($D235*H$2)+VLOOKUP($C235,[2]CONFIG!$A$33:$C$43,3,FALSE),0))</f>
        <v>15849</v>
      </c>
      <c r="I235" s="482">
        <f>IF(D235&lt;60,0,ROUND(($D235*I$2)+VLOOKUP($C235,[2]CONFIG!$A$33:$C$43,3,FALSE),0))</f>
        <v>15849</v>
      </c>
      <c r="J235" s="491"/>
      <c r="K235" s="195">
        <f t="shared" si="12"/>
        <v>0</v>
      </c>
      <c r="L235" s="195">
        <f t="shared" si="13"/>
        <v>0</v>
      </c>
      <c r="M235" s="195">
        <f t="shared" si="14"/>
        <v>0</v>
      </c>
      <c r="N235" s="195">
        <f t="shared" si="15"/>
        <v>0</v>
      </c>
      <c r="P235" s="195">
        <v>0</v>
      </c>
      <c r="Q235" s="195">
        <v>0</v>
      </c>
    </row>
    <row r="236" spans="1:17" hidden="1" x14ac:dyDescent="0.25">
      <c r="A236" s="485" t="s">
        <v>580</v>
      </c>
      <c r="B236" s="490" t="str">
        <f>VLOOKUP(A236,[3]Sheet1!$B$1:$D$1757,3,FALSE)</f>
        <v>MARKETING COORDINATOR</v>
      </c>
      <c r="C236" s="490" t="str">
        <f>VLOOKUP(A236,[3]Sheet1!$B$1:$R$1757,17,FALSE)</f>
        <v>NONE</v>
      </c>
      <c r="D236" s="493">
        <v>63630</v>
      </c>
      <c r="E236" s="481">
        <v>0</v>
      </c>
      <c r="F236" s="482">
        <f>IF(D236&lt;60,0,ROUND(($D236*F$2)+VLOOKUP($C236,[2]CONFIG!$A$33:$C$43,3,FALSE),0))</f>
        <v>15849</v>
      </c>
      <c r="G236" s="482">
        <f>IF(D236&lt;60,0,ROUND(($D236*G$2)+VLOOKUP($C236,[2]CONFIG!$A$33:$C$43,3,FALSE),0))</f>
        <v>15849</v>
      </c>
      <c r="H236" s="482">
        <f>IF(D236&lt;60,0,ROUND(($D236*H$2)+VLOOKUP($C236,[2]CONFIG!$A$33:$C$43,3,FALSE),0))</f>
        <v>15849</v>
      </c>
      <c r="I236" s="482">
        <f>IF(D236&lt;60,0,ROUND(($D236*I$2)+VLOOKUP($C236,[2]CONFIG!$A$33:$C$43,3,FALSE),0))</f>
        <v>15849</v>
      </c>
      <c r="J236" s="491"/>
      <c r="K236" s="195">
        <f t="shared" si="12"/>
        <v>0</v>
      </c>
      <c r="L236" s="195">
        <f t="shared" si="13"/>
        <v>0</v>
      </c>
      <c r="M236" s="195">
        <f t="shared" si="14"/>
        <v>0</v>
      </c>
      <c r="N236" s="195">
        <f t="shared" si="15"/>
        <v>0</v>
      </c>
      <c r="P236" s="195">
        <v>0</v>
      </c>
      <c r="Q236" s="195">
        <v>0</v>
      </c>
    </row>
    <row r="237" spans="1:17" hidden="1" x14ac:dyDescent="0.25">
      <c r="A237" s="485" t="s">
        <v>581</v>
      </c>
      <c r="B237" s="490" t="str">
        <f>VLOOKUP(A237,[3]Sheet1!$B$1:$D$1757,3,FALSE)</f>
        <v>SUPV, PLUMBING</v>
      </c>
      <c r="C237" s="490" t="str">
        <f>VLOOKUP(A237,[3]Sheet1!$B$1:$R$1757,17,FALSE)</f>
        <v>ADMN</v>
      </c>
      <c r="D237" s="493">
        <v>63470</v>
      </c>
      <c r="E237" s="481">
        <v>0</v>
      </c>
      <c r="F237" s="482">
        <f>IF(D237&lt;60,0,ROUND(($D237*F$2)+VLOOKUP($C237,[2]CONFIG!$A$33:$C$43,3,FALSE),0))</f>
        <v>15773</v>
      </c>
      <c r="G237" s="482">
        <f>IF(D237&lt;60,0,ROUND(($D237*G$2)+VLOOKUP($C237,[2]CONFIG!$A$33:$C$43,3,FALSE),0))</f>
        <v>15773</v>
      </c>
      <c r="H237" s="482">
        <f>IF(D237&lt;60,0,ROUND(($D237*H$2)+VLOOKUP($C237,[2]CONFIG!$A$33:$C$43,3,FALSE),0))</f>
        <v>15773</v>
      </c>
      <c r="I237" s="482">
        <f>IF(D237&lt;60,0,ROUND(($D237*I$2)+VLOOKUP($C237,[2]CONFIG!$A$33:$C$43,3,FALSE),0))</f>
        <v>15773</v>
      </c>
      <c r="J237" s="491"/>
      <c r="K237" s="195">
        <f t="shared" si="12"/>
        <v>0</v>
      </c>
      <c r="L237" s="195">
        <f t="shared" si="13"/>
        <v>0</v>
      </c>
      <c r="M237" s="195">
        <f t="shared" si="14"/>
        <v>0</v>
      </c>
      <c r="N237" s="195">
        <f t="shared" si="15"/>
        <v>0</v>
      </c>
      <c r="P237" s="195">
        <v>0</v>
      </c>
      <c r="Q237" s="195">
        <v>0</v>
      </c>
    </row>
    <row r="238" spans="1:17" hidden="1" x14ac:dyDescent="0.25">
      <c r="A238" s="485" t="s">
        <v>582</v>
      </c>
      <c r="B238" s="490" t="str">
        <f>VLOOKUP(A238,[3]Sheet1!$B$1:$D$1757,3,FALSE)</f>
        <v>HELP DESK SPECIALIST III</v>
      </c>
      <c r="C238" s="490" t="str">
        <f>VLOOKUP(A238,[3]Sheet1!$B$1:$R$1757,17,FALSE)</f>
        <v>NONE</v>
      </c>
      <c r="D238" s="493">
        <v>63360</v>
      </c>
      <c r="E238" s="481">
        <v>0</v>
      </c>
      <c r="F238" s="482">
        <f>IF(D238&lt;60,0,ROUND(($D238*F$2)+VLOOKUP($C238,[2]CONFIG!$A$33:$C$43,3,FALSE),0))</f>
        <v>15798</v>
      </c>
      <c r="G238" s="482">
        <f>IF(D238&lt;60,0,ROUND(($D238*G$2)+VLOOKUP($C238,[2]CONFIG!$A$33:$C$43,3,FALSE),0))</f>
        <v>15798</v>
      </c>
      <c r="H238" s="482">
        <f>IF(D238&lt;60,0,ROUND(($D238*H$2)+VLOOKUP($C238,[2]CONFIG!$A$33:$C$43,3,FALSE),0))</f>
        <v>15798</v>
      </c>
      <c r="I238" s="482">
        <f>IF(D238&lt;60,0,ROUND(($D238*I$2)+VLOOKUP($C238,[2]CONFIG!$A$33:$C$43,3,FALSE),0))</f>
        <v>15798</v>
      </c>
      <c r="J238" s="491"/>
      <c r="K238" s="195">
        <f t="shared" si="12"/>
        <v>0</v>
      </c>
      <c r="L238" s="195">
        <f t="shared" si="13"/>
        <v>0</v>
      </c>
      <c r="M238" s="195">
        <f t="shared" si="14"/>
        <v>0</v>
      </c>
      <c r="N238" s="195">
        <f t="shared" si="15"/>
        <v>0</v>
      </c>
      <c r="P238" s="195">
        <f>E238+K238</f>
        <v>0</v>
      </c>
      <c r="Q238" s="195">
        <f>E238+L238</f>
        <v>0</v>
      </c>
    </row>
    <row r="239" spans="1:17" hidden="1" x14ac:dyDescent="0.25">
      <c r="A239" s="485" t="s">
        <v>583</v>
      </c>
      <c r="B239" s="490" t="str">
        <f>VLOOKUP(A239,[3]Sheet1!$B$1:$D$1757,3,FALSE)</f>
        <v>HRIS SYSTEMS ANALYST</v>
      </c>
      <c r="C239" s="490" t="str">
        <f>VLOOKUP(A239,[3]Sheet1!$B$1:$R$1757,17,FALSE)</f>
        <v>NONE</v>
      </c>
      <c r="D239" s="493">
        <v>62938</v>
      </c>
      <c r="E239" s="481">
        <v>0</v>
      </c>
      <c r="F239" s="482">
        <f>IF(D239&lt;60,0,ROUND(($D239*F$2)+VLOOKUP($C239,[2]CONFIG!$A$33:$C$43,3,FALSE),0))</f>
        <v>15719</v>
      </c>
      <c r="G239" s="482">
        <f>IF(D239&lt;60,0,ROUND(($D239*G$2)+VLOOKUP($C239,[2]CONFIG!$A$33:$C$43,3,FALSE),0))</f>
        <v>15719</v>
      </c>
      <c r="H239" s="482">
        <f>IF(D239&lt;60,0,ROUND(($D239*H$2)+VLOOKUP($C239,[2]CONFIG!$A$33:$C$43,3,FALSE),0))</f>
        <v>15719</v>
      </c>
      <c r="I239" s="482">
        <f>IF(D239&lt;60,0,ROUND(($D239*I$2)+VLOOKUP($C239,[2]CONFIG!$A$33:$C$43,3,FALSE),0))</f>
        <v>15719</v>
      </c>
      <c r="J239" s="491"/>
      <c r="K239" s="195">
        <f t="shared" si="12"/>
        <v>0</v>
      </c>
      <c r="L239" s="195">
        <f t="shared" si="13"/>
        <v>0</v>
      </c>
      <c r="M239" s="195">
        <f t="shared" si="14"/>
        <v>0</v>
      </c>
      <c r="N239" s="195">
        <f t="shared" si="15"/>
        <v>0</v>
      </c>
      <c r="P239" s="195">
        <v>0</v>
      </c>
      <c r="Q239" s="195">
        <v>0</v>
      </c>
    </row>
    <row r="240" spans="1:17" hidden="1" x14ac:dyDescent="0.25">
      <c r="A240" s="485" t="s">
        <v>584</v>
      </c>
      <c r="B240" s="490" t="str">
        <f>VLOOKUP(A240,[3]Sheet1!$B$1:$D$1757,3,FALSE)</f>
        <v>NETWORK TECHNICIAN I</v>
      </c>
      <c r="C240" s="490" t="str">
        <f>VLOOKUP(A240,[3]Sheet1!$B$1:$R$1757,17,FALSE)</f>
        <v>NONE</v>
      </c>
      <c r="D240" s="493">
        <v>62839</v>
      </c>
      <c r="E240" s="481">
        <v>0</v>
      </c>
      <c r="F240" s="482">
        <f>IF(D240&lt;60,0,ROUND(($D240*F$2)+VLOOKUP($C240,[2]CONFIG!$A$33:$C$43,3,FALSE),0))</f>
        <v>15700</v>
      </c>
      <c r="G240" s="482">
        <f>IF(D240&lt;60,0,ROUND(($D240*G$2)+VLOOKUP($C240,[2]CONFIG!$A$33:$C$43,3,FALSE),0))</f>
        <v>15700</v>
      </c>
      <c r="H240" s="482">
        <f>IF(D240&lt;60,0,ROUND(($D240*H$2)+VLOOKUP($C240,[2]CONFIG!$A$33:$C$43,3,FALSE),0))</f>
        <v>15700</v>
      </c>
      <c r="I240" s="482">
        <f>IF(D240&lt;60,0,ROUND(($D240*I$2)+VLOOKUP($C240,[2]CONFIG!$A$33:$C$43,3,FALSE),0))</f>
        <v>15700</v>
      </c>
      <c r="J240" s="491"/>
      <c r="K240" s="195">
        <f t="shared" si="12"/>
        <v>0</v>
      </c>
      <c r="L240" s="195">
        <f t="shared" si="13"/>
        <v>0</v>
      </c>
      <c r="M240" s="195">
        <f t="shared" si="14"/>
        <v>0</v>
      </c>
      <c r="N240" s="195">
        <f t="shared" si="15"/>
        <v>0</v>
      </c>
      <c r="P240" s="195">
        <f>E240+K240</f>
        <v>0</v>
      </c>
      <c r="Q240" s="195">
        <f>E240+L240</f>
        <v>0</v>
      </c>
    </row>
    <row r="241" spans="1:17" hidden="1" x14ac:dyDescent="0.25">
      <c r="A241" s="485" t="s">
        <v>585</v>
      </c>
      <c r="B241" s="490" t="str">
        <f>VLOOKUP(A241,[3]Sheet1!$B$1:$D$1757,3,FALSE)</f>
        <v>TEACHER, ADULT VOC EDUC</v>
      </c>
      <c r="C241" s="490" t="str">
        <f>VLOOKUP(A241,[3]Sheet1!$B$1:$R$1757,17,FALSE)</f>
        <v>VCTF</v>
      </c>
      <c r="D241" s="493">
        <v>62733</v>
      </c>
      <c r="E241" s="481">
        <v>0</v>
      </c>
      <c r="F241" s="482">
        <f>IF(D241&lt;60,0,ROUND(($D241*F$2)+VLOOKUP($C241,[2]CONFIG!$A$33:$C$43,3,FALSE),0))</f>
        <v>16609</v>
      </c>
      <c r="G241" s="482">
        <f>IF(D241&lt;60,0,ROUND(($D241*G$2)+VLOOKUP($C241,[2]CONFIG!$A$33:$C$43,3,FALSE),0))</f>
        <v>16609</v>
      </c>
      <c r="H241" s="482">
        <f>IF(D241&lt;60,0,ROUND(($D241*H$2)+VLOOKUP($C241,[2]CONFIG!$A$33:$C$43,3,FALSE),0))</f>
        <v>16609</v>
      </c>
      <c r="I241" s="482">
        <f>IF(D241&lt;60,0,ROUND(($D241*I$2)+VLOOKUP($C241,[2]CONFIG!$A$33:$C$43,3,FALSE),0))</f>
        <v>16609</v>
      </c>
      <c r="J241" s="491"/>
      <c r="K241" s="195">
        <f t="shared" si="12"/>
        <v>0</v>
      </c>
      <c r="L241" s="195">
        <f t="shared" si="13"/>
        <v>0</v>
      </c>
      <c r="M241" s="195">
        <f t="shared" si="14"/>
        <v>0</v>
      </c>
      <c r="N241" s="195">
        <f t="shared" si="15"/>
        <v>0</v>
      </c>
      <c r="P241" s="195">
        <v>0</v>
      </c>
      <c r="Q241" s="195">
        <v>0</v>
      </c>
    </row>
    <row r="242" spans="1:17" hidden="1" x14ac:dyDescent="0.25">
      <c r="A242" s="485" t="s">
        <v>586</v>
      </c>
      <c r="B242" s="490" t="str">
        <f>VLOOKUP(A242,[3]Sheet1!$B$1:$D$1757,3,FALSE)</f>
        <v>SUPV, COMMUNITY PROGRAMS</v>
      </c>
      <c r="C242" s="490" t="str">
        <f>VLOOKUP(A242,[3]Sheet1!$B$1:$R$1757,17,FALSE)</f>
        <v>ADMN</v>
      </c>
      <c r="D242" s="493">
        <v>62706</v>
      </c>
      <c r="E242" s="481">
        <v>0</v>
      </c>
      <c r="F242" s="482">
        <f>IF(D242&lt;60,0,ROUND(($D242*F$2)+VLOOKUP($C242,[2]CONFIG!$A$33:$C$43,3,FALSE),0))</f>
        <v>15629</v>
      </c>
      <c r="G242" s="482">
        <f>IF(D242&lt;60,0,ROUND(($D242*G$2)+VLOOKUP($C242,[2]CONFIG!$A$33:$C$43,3,FALSE),0))</f>
        <v>15629</v>
      </c>
      <c r="H242" s="482">
        <f>IF(D242&lt;60,0,ROUND(($D242*H$2)+VLOOKUP($C242,[2]CONFIG!$A$33:$C$43,3,FALSE),0))</f>
        <v>15629</v>
      </c>
      <c r="I242" s="482">
        <f>IF(D242&lt;60,0,ROUND(($D242*I$2)+VLOOKUP($C242,[2]CONFIG!$A$33:$C$43,3,FALSE),0))</f>
        <v>15629</v>
      </c>
      <c r="J242" s="491"/>
      <c r="K242" s="195">
        <f t="shared" si="12"/>
        <v>0</v>
      </c>
      <c r="L242" s="195">
        <f t="shared" si="13"/>
        <v>0</v>
      </c>
      <c r="M242" s="195">
        <f t="shared" si="14"/>
        <v>0</v>
      </c>
      <c r="N242" s="195">
        <f t="shared" si="15"/>
        <v>0</v>
      </c>
      <c r="P242" s="195">
        <v>0</v>
      </c>
      <c r="Q242" s="195">
        <v>0</v>
      </c>
    </row>
    <row r="243" spans="1:17" hidden="1" x14ac:dyDescent="0.25">
      <c r="A243" s="485" t="s">
        <v>587</v>
      </c>
      <c r="B243" s="490" t="str">
        <f>VLOOKUP(A243,[3]Sheet1!$B$1:$D$1757,3,FALSE)</f>
        <v>SUPV, HVAC</v>
      </c>
      <c r="C243" s="490" t="str">
        <f>VLOOKUP(A243,[3]Sheet1!$B$1:$R$1757,17,FALSE)</f>
        <v>ADMN</v>
      </c>
      <c r="D243" s="493">
        <v>62691</v>
      </c>
      <c r="E243" s="481">
        <v>0</v>
      </c>
      <c r="F243" s="482">
        <f>IF(D243&lt;60,0,ROUND(($D243*F$2)+VLOOKUP($C243,[2]CONFIG!$A$33:$C$43,3,FALSE),0))</f>
        <v>15626</v>
      </c>
      <c r="G243" s="482">
        <f>IF(D243&lt;60,0,ROUND(($D243*G$2)+VLOOKUP($C243,[2]CONFIG!$A$33:$C$43,3,FALSE),0))</f>
        <v>15626</v>
      </c>
      <c r="H243" s="482">
        <f>IF(D243&lt;60,0,ROUND(($D243*H$2)+VLOOKUP($C243,[2]CONFIG!$A$33:$C$43,3,FALSE),0))</f>
        <v>15626</v>
      </c>
      <c r="I243" s="482">
        <f>IF(D243&lt;60,0,ROUND(($D243*I$2)+VLOOKUP($C243,[2]CONFIG!$A$33:$C$43,3,FALSE),0))</f>
        <v>15626</v>
      </c>
      <c r="J243" s="491"/>
      <c r="K243" s="195">
        <f t="shared" si="12"/>
        <v>0</v>
      </c>
      <c r="L243" s="195">
        <f t="shared" si="13"/>
        <v>0</v>
      </c>
      <c r="M243" s="195">
        <f t="shared" si="14"/>
        <v>0</v>
      </c>
      <c r="N243" s="195">
        <f t="shared" si="15"/>
        <v>0</v>
      </c>
      <c r="P243" s="195">
        <v>0</v>
      </c>
      <c r="Q243" s="195">
        <v>0</v>
      </c>
    </row>
    <row r="244" spans="1:17" hidden="1" x14ac:dyDescent="0.25">
      <c r="A244" s="485" t="s">
        <v>588</v>
      </c>
      <c r="B244" s="490" t="str">
        <f>VLOOKUP(A244,[3]Sheet1!$B$1:$D$1757,3,FALSE)</f>
        <v>SUPV, PROTECTIVE COATINGS</v>
      </c>
      <c r="C244" s="490" t="str">
        <f>VLOOKUP(A244,[3]Sheet1!$B$1:$R$1757,17,FALSE)</f>
        <v>ADMN</v>
      </c>
      <c r="D244" s="493">
        <v>62556</v>
      </c>
      <c r="E244" s="481">
        <v>0</v>
      </c>
      <c r="F244" s="482">
        <f>IF(D244&lt;60,0,ROUND(($D244*F$2)+VLOOKUP($C244,[2]CONFIG!$A$33:$C$43,3,FALSE),0))</f>
        <v>15601</v>
      </c>
      <c r="G244" s="482">
        <f>IF(D244&lt;60,0,ROUND(($D244*G$2)+VLOOKUP($C244,[2]CONFIG!$A$33:$C$43,3,FALSE),0))</f>
        <v>15601</v>
      </c>
      <c r="H244" s="482">
        <f>IF(D244&lt;60,0,ROUND(($D244*H$2)+VLOOKUP($C244,[2]CONFIG!$A$33:$C$43,3,FALSE),0))</f>
        <v>15601</v>
      </c>
      <c r="I244" s="482">
        <f>IF(D244&lt;60,0,ROUND(($D244*I$2)+VLOOKUP($C244,[2]CONFIG!$A$33:$C$43,3,FALSE),0))</f>
        <v>15601</v>
      </c>
      <c r="J244" s="491"/>
      <c r="K244" s="195">
        <f t="shared" si="12"/>
        <v>0</v>
      </c>
      <c r="L244" s="195">
        <f t="shared" si="13"/>
        <v>0</v>
      </c>
      <c r="M244" s="195">
        <f t="shared" si="14"/>
        <v>0</v>
      </c>
      <c r="N244" s="195">
        <f t="shared" si="15"/>
        <v>0</v>
      </c>
      <c r="P244" s="195">
        <v>0</v>
      </c>
      <c r="Q244" s="195">
        <v>0</v>
      </c>
    </row>
    <row r="245" spans="1:17" hidden="1" x14ac:dyDescent="0.25">
      <c r="A245" s="485" t="s">
        <v>589</v>
      </c>
      <c r="B245" s="490" t="str">
        <f>VLOOKUP(A245,[3]Sheet1!$B$1:$D$1757,3,FALSE)</f>
        <v>TEACHER, SITE COORDINATOR</v>
      </c>
      <c r="C245" s="490" t="str">
        <f>VLOOKUP(A245,[3]Sheet1!$B$1:$R$1757,17,FALSE)</f>
        <v>DCTA</v>
      </c>
      <c r="D245" s="493">
        <v>62375</v>
      </c>
      <c r="E245" s="481">
        <v>0</v>
      </c>
      <c r="F245" s="482">
        <f>IF(D245&lt;60,0,ROUND(($D245*F$2)+VLOOKUP($C245,[2]CONFIG!$A$33:$C$43,3,FALSE),0))</f>
        <v>16757</v>
      </c>
      <c r="G245" s="482">
        <f>IF(D245&lt;60,0,ROUND(($D245*G$2)+VLOOKUP($C245,[2]CONFIG!$A$33:$C$43,3,FALSE),0))</f>
        <v>16757</v>
      </c>
      <c r="H245" s="482">
        <f>IF(D245&lt;60,0,ROUND(($D245*H$2)+VLOOKUP($C245,[2]CONFIG!$A$33:$C$43,3,FALSE),0))</f>
        <v>16757</v>
      </c>
      <c r="I245" s="482">
        <f>IF(D245&lt;60,0,ROUND(($D245*I$2)+VLOOKUP($C245,[2]CONFIG!$A$33:$C$43,3,FALSE),0))</f>
        <v>16757</v>
      </c>
      <c r="J245" s="491"/>
      <c r="K245" s="195">
        <f t="shared" si="12"/>
        <v>0</v>
      </c>
      <c r="L245" s="195">
        <f t="shared" si="13"/>
        <v>0</v>
      </c>
      <c r="M245" s="195">
        <f t="shared" si="14"/>
        <v>0</v>
      </c>
      <c r="N245" s="195">
        <f t="shared" si="15"/>
        <v>0</v>
      </c>
      <c r="P245" s="195">
        <v>0</v>
      </c>
      <c r="Q245" s="195">
        <v>0</v>
      </c>
    </row>
    <row r="246" spans="1:17" hidden="1" x14ac:dyDescent="0.25">
      <c r="A246" s="485" t="s">
        <v>590</v>
      </c>
      <c r="B246" s="490" t="str">
        <f>VLOOKUP(A246,[3]Sheet1!$B$1:$D$1757,3,FALSE)</f>
        <v>SUPV, DISTRICT WAREHOUSE</v>
      </c>
      <c r="C246" s="490" t="str">
        <f>VLOOKUP(A246,[3]Sheet1!$B$1:$R$1757,17,FALSE)</f>
        <v>ADMN</v>
      </c>
      <c r="D246" s="493">
        <v>62226</v>
      </c>
      <c r="E246" s="481">
        <v>0</v>
      </c>
      <c r="F246" s="482">
        <f>IF(D246&lt;60,0,ROUND(($D246*F$2)+VLOOKUP($C246,[2]CONFIG!$A$33:$C$43,3,FALSE),0))</f>
        <v>15538</v>
      </c>
      <c r="G246" s="482">
        <f>IF(D246&lt;60,0,ROUND(($D246*G$2)+VLOOKUP($C246,[2]CONFIG!$A$33:$C$43,3,FALSE),0))</f>
        <v>15538</v>
      </c>
      <c r="H246" s="482">
        <f>IF(D246&lt;60,0,ROUND(($D246*H$2)+VLOOKUP($C246,[2]CONFIG!$A$33:$C$43,3,FALSE),0))</f>
        <v>15538</v>
      </c>
      <c r="I246" s="482">
        <f>IF(D246&lt;60,0,ROUND(($D246*I$2)+VLOOKUP($C246,[2]CONFIG!$A$33:$C$43,3,FALSE),0))</f>
        <v>15538</v>
      </c>
      <c r="J246" s="491"/>
      <c r="K246" s="195">
        <f t="shared" si="12"/>
        <v>0</v>
      </c>
      <c r="L246" s="195">
        <f t="shared" si="13"/>
        <v>0</v>
      </c>
      <c r="M246" s="195">
        <f t="shared" si="14"/>
        <v>0</v>
      </c>
      <c r="N246" s="195">
        <f t="shared" si="15"/>
        <v>0</v>
      </c>
      <c r="P246" s="195">
        <v>0</v>
      </c>
      <c r="Q246" s="195">
        <v>0</v>
      </c>
    </row>
    <row r="247" spans="1:17" hidden="1" x14ac:dyDescent="0.25">
      <c r="A247" s="485" t="s">
        <v>591</v>
      </c>
      <c r="B247" s="490" t="str">
        <f>VLOOKUP(A247,[3]Sheet1!$B$1:$D$1757,3,FALSE)</f>
        <v>SPECIALIST, HEALTH</v>
      </c>
      <c r="C247" s="490" t="str">
        <f>VLOOKUP(A247,[3]Sheet1!$B$1:$R$1757,17,FALSE)</f>
        <v>NONE</v>
      </c>
      <c r="D247" s="493">
        <v>61250</v>
      </c>
      <c r="E247" s="481">
        <v>0</v>
      </c>
      <c r="F247" s="482">
        <f>IF(D247&lt;60,0,ROUND(($D247*F$2)+VLOOKUP($C247,[2]CONFIG!$A$33:$C$43,3,FALSE),0))</f>
        <v>15400</v>
      </c>
      <c r="G247" s="482">
        <f>IF(D247&lt;60,0,ROUND(($D247*G$2)+VLOOKUP($C247,[2]CONFIG!$A$33:$C$43,3,FALSE),0))</f>
        <v>15400</v>
      </c>
      <c r="H247" s="482">
        <f>IF(D247&lt;60,0,ROUND(($D247*H$2)+VLOOKUP($C247,[2]CONFIG!$A$33:$C$43,3,FALSE),0))</f>
        <v>15400</v>
      </c>
      <c r="I247" s="482">
        <f>IF(D247&lt;60,0,ROUND(($D247*I$2)+VLOOKUP($C247,[2]CONFIG!$A$33:$C$43,3,FALSE),0))</f>
        <v>15400</v>
      </c>
      <c r="J247" s="491"/>
      <c r="K247" s="195">
        <f t="shared" si="12"/>
        <v>0</v>
      </c>
      <c r="L247" s="195">
        <f t="shared" si="13"/>
        <v>0</v>
      </c>
      <c r="M247" s="195">
        <f t="shared" si="14"/>
        <v>0</v>
      </c>
      <c r="N247" s="195">
        <f t="shared" si="15"/>
        <v>0</v>
      </c>
      <c r="P247" s="195">
        <v>0</v>
      </c>
      <c r="Q247" s="195">
        <v>0</v>
      </c>
    </row>
    <row r="248" spans="1:17" hidden="1" x14ac:dyDescent="0.25">
      <c r="A248" s="485" t="s">
        <v>592</v>
      </c>
      <c r="B248" s="490" t="str">
        <f>VLOOKUP(A248,[3]Sheet1!$B$1:$D$1757,3,FALSE)</f>
        <v>PHYSICAL THERAPIST</v>
      </c>
      <c r="C248" s="490" t="str">
        <f>VLOOKUP(A248,[3]Sheet1!$B$1:$R$1757,17,FALSE)</f>
        <v>DCTA</v>
      </c>
      <c r="D248" s="493">
        <v>61978</v>
      </c>
      <c r="E248" s="481">
        <v>0</v>
      </c>
      <c r="F248" s="482">
        <f>IF(D248&lt;60,0,ROUND(($D248*F$2)+VLOOKUP($C248,[2]CONFIG!$A$33:$C$43,3,FALSE),0))</f>
        <v>16682</v>
      </c>
      <c r="G248" s="482">
        <f>IF(D248&lt;60,0,ROUND(($D248*G$2)+VLOOKUP($C248,[2]CONFIG!$A$33:$C$43,3,FALSE),0))</f>
        <v>16682</v>
      </c>
      <c r="H248" s="482">
        <f>IF(D248&lt;60,0,ROUND(($D248*H$2)+VLOOKUP($C248,[2]CONFIG!$A$33:$C$43,3,FALSE),0))</f>
        <v>16682</v>
      </c>
      <c r="I248" s="482">
        <f>IF(D248&lt;60,0,ROUND(($D248*I$2)+VLOOKUP($C248,[2]CONFIG!$A$33:$C$43,3,FALSE),0))</f>
        <v>16682</v>
      </c>
      <c r="J248" s="491"/>
      <c r="K248" s="195">
        <f t="shared" si="12"/>
        <v>0</v>
      </c>
      <c r="L248" s="195">
        <f t="shared" si="13"/>
        <v>0</v>
      </c>
      <c r="M248" s="195">
        <f t="shared" si="14"/>
        <v>0</v>
      </c>
      <c r="N248" s="195">
        <f t="shared" si="15"/>
        <v>0</v>
      </c>
      <c r="P248" s="195">
        <v>0</v>
      </c>
      <c r="Q248" s="195">
        <v>0</v>
      </c>
    </row>
    <row r="249" spans="1:17" hidden="1" x14ac:dyDescent="0.25">
      <c r="A249" s="485" t="s">
        <v>593</v>
      </c>
      <c r="B249" s="490" t="str">
        <f>VLOOKUP(A249,[3]Sheet1!$B$1:$D$1757,3,FALSE)</f>
        <v>PLAN/RESEARCH ANALYST III</v>
      </c>
      <c r="C249" s="490" t="str">
        <f>VLOOKUP(A249,[3]Sheet1!$B$1:$R$1757,17,FALSE)</f>
        <v>NONE</v>
      </c>
      <c r="D249" s="493">
        <v>61798</v>
      </c>
      <c r="E249" s="481">
        <v>0</v>
      </c>
      <c r="F249" s="482">
        <f>IF(D249&lt;60,0,ROUND(($D249*F$2)+VLOOKUP($C249,[2]CONFIG!$A$33:$C$43,3,FALSE),0))</f>
        <v>15503</v>
      </c>
      <c r="G249" s="482">
        <f>IF(D249&lt;60,0,ROUND(($D249*G$2)+VLOOKUP($C249,[2]CONFIG!$A$33:$C$43,3,FALSE),0))</f>
        <v>15503</v>
      </c>
      <c r="H249" s="482">
        <f>IF(D249&lt;60,0,ROUND(($D249*H$2)+VLOOKUP($C249,[2]CONFIG!$A$33:$C$43,3,FALSE),0))</f>
        <v>15503</v>
      </c>
      <c r="I249" s="482">
        <f>IF(D249&lt;60,0,ROUND(($D249*I$2)+VLOOKUP($C249,[2]CONFIG!$A$33:$C$43,3,FALSE),0))</f>
        <v>15503</v>
      </c>
      <c r="J249" s="491"/>
      <c r="K249" s="195">
        <f t="shared" si="12"/>
        <v>0</v>
      </c>
      <c r="L249" s="195">
        <f t="shared" si="13"/>
        <v>0</v>
      </c>
      <c r="M249" s="195">
        <f t="shared" si="14"/>
        <v>0</v>
      </c>
      <c r="N249" s="195">
        <f t="shared" si="15"/>
        <v>0</v>
      </c>
      <c r="P249" s="195">
        <v>0</v>
      </c>
      <c r="Q249" s="195">
        <v>0</v>
      </c>
    </row>
    <row r="250" spans="1:17" hidden="1" x14ac:dyDescent="0.25">
      <c r="A250" s="485" t="s">
        <v>594</v>
      </c>
      <c r="B250" s="490" t="str">
        <f>VLOOKUP(A250,[3]Sheet1!$B$1:$D$1757,3,FALSE)</f>
        <v>COMMUNICATION TECHNICIAN</v>
      </c>
      <c r="C250" s="490" t="str">
        <f>VLOOKUP(A250,[3]Sheet1!$B$1:$R$1757,17,FALSE)</f>
        <v>NONE</v>
      </c>
      <c r="D250" s="493">
        <v>61690</v>
      </c>
      <c r="E250" s="481">
        <v>0</v>
      </c>
      <c r="F250" s="482">
        <f>IF(D250&lt;60,0,ROUND(($D250*F$2)+VLOOKUP($C250,[2]CONFIG!$A$33:$C$43,3,FALSE),0))</f>
        <v>15483</v>
      </c>
      <c r="G250" s="482">
        <f>IF(D250&lt;60,0,ROUND(($D250*G$2)+VLOOKUP($C250,[2]CONFIG!$A$33:$C$43,3,FALSE),0))</f>
        <v>15483</v>
      </c>
      <c r="H250" s="482">
        <f>IF(D250&lt;60,0,ROUND(($D250*H$2)+VLOOKUP($C250,[2]CONFIG!$A$33:$C$43,3,FALSE),0))</f>
        <v>15483</v>
      </c>
      <c r="I250" s="482">
        <f>IF(D250&lt;60,0,ROUND(($D250*I$2)+VLOOKUP($C250,[2]CONFIG!$A$33:$C$43,3,FALSE),0))</f>
        <v>15483</v>
      </c>
      <c r="J250" s="491"/>
      <c r="K250" s="195">
        <f t="shared" si="12"/>
        <v>0</v>
      </c>
      <c r="L250" s="195">
        <f t="shared" si="13"/>
        <v>0</v>
      </c>
      <c r="M250" s="195">
        <f t="shared" si="14"/>
        <v>0</v>
      </c>
      <c r="N250" s="195">
        <f t="shared" si="15"/>
        <v>0</v>
      </c>
      <c r="P250" s="195">
        <v>0</v>
      </c>
      <c r="Q250" s="195">
        <v>0</v>
      </c>
    </row>
    <row r="251" spans="1:17" hidden="1" x14ac:dyDescent="0.25">
      <c r="A251" s="485" t="s">
        <v>595</v>
      </c>
      <c r="B251" s="490" t="str">
        <f>VLOOKUP(A251,[3]Sheet1!$B$1:$D$1757,3,FALSE)</f>
        <v>COMPUTER SUPPORT TECH II</v>
      </c>
      <c r="C251" s="490" t="str">
        <f>VLOOKUP(A251,[3]Sheet1!$B$1:$R$1757,17,FALSE)</f>
        <v>NONE</v>
      </c>
      <c r="D251" s="493">
        <v>61647</v>
      </c>
      <c r="E251" s="481">
        <v>0</v>
      </c>
      <c r="F251" s="482">
        <f>IF(D251&lt;60,0,ROUND(($D251*F$2)+VLOOKUP($C251,[2]CONFIG!$A$33:$C$43,3,FALSE),0))</f>
        <v>15475</v>
      </c>
      <c r="G251" s="482">
        <f>IF(D251&lt;60,0,ROUND(($D251*G$2)+VLOOKUP($C251,[2]CONFIG!$A$33:$C$43,3,FALSE),0))</f>
        <v>15475</v>
      </c>
      <c r="H251" s="482">
        <f>IF(D251&lt;60,0,ROUND(($D251*H$2)+VLOOKUP($C251,[2]CONFIG!$A$33:$C$43,3,FALSE),0))</f>
        <v>15475</v>
      </c>
      <c r="I251" s="482">
        <f>IF(D251&lt;60,0,ROUND(($D251*I$2)+VLOOKUP($C251,[2]CONFIG!$A$33:$C$43,3,FALSE),0))</f>
        <v>15475</v>
      </c>
      <c r="J251" s="491"/>
      <c r="K251" s="195">
        <f t="shared" si="12"/>
        <v>0</v>
      </c>
      <c r="L251" s="195">
        <f t="shared" si="13"/>
        <v>0</v>
      </c>
      <c r="M251" s="195">
        <f t="shared" si="14"/>
        <v>0</v>
      </c>
      <c r="N251" s="195">
        <f t="shared" si="15"/>
        <v>0</v>
      </c>
      <c r="P251" s="195">
        <f>E251+K251</f>
        <v>0</v>
      </c>
      <c r="Q251" s="195">
        <f>E251+L251</f>
        <v>0</v>
      </c>
    </row>
    <row r="252" spans="1:17" hidden="1" x14ac:dyDescent="0.25">
      <c r="A252" s="485" t="s">
        <v>261</v>
      </c>
      <c r="B252" s="490" t="str">
        <f>VLOOKUP(A252,[3]Sheet1!$B$1:$D$1757,3,FALSE)</f>
        <v>PROJECT COORDINATOR</v>
      </c>
      <c r="C252" s="490" t="str">
        <f>VLOOKUP(A252,[3]Sheet1!$B$1:$R$1757,17,FALSE)</f>
        <v>NONE</v>
      </c>
      <c r="D252" s="493">
        <v>61489</v>
      </c>
      <c r="E252" s="481">
        <v>0</v>
      </c>
      <c r="F252" s="482">
        <f>IF(D252&lt;60,0,ROUND(($D252*F$2)+VLOOKUP($C252,[2]CONFIG!$A$33:$C$43,3,FALSE),0))</f>
        <v>15445</v>
      </c>
      <c r="G252" s="482">
        <f>IF(D252&lt;60,0,ROUND(($D252*G$2)+VLOOKUP($C252,[2]CONFIG!$A$33:$C$43,3,FALSE),0))</f>
        <v>15445</v>
      </c>
      <c r="H252" s="482">
        <f>IF(D252&lt;60,0,ROUND(($D252*H$2)+VLOOKUP($C252,[2]CONFIG!$A$33:$C$43,3,FALSE),0))</f>
        <v>15445</v>
      </c>
      <c r="I252" s="482">
        <f>IF(D252&lt;60,0,ROUND(($D252*I$2)+VLOOKUP($C252,[2]CONFIG!$A$33:$C$43,3,FALSE),0))</f>
        <v>15445</v>
      </c>
      <c r="J252" s="491"/>
      <c r="K252" s="195">
        <f t="shared" si="12"/>
        <v>0</v>
      </c>
      <c r="L252" s="195">
        <f t="shared" si="13"/>
        <v>0</v>
      </c>
      <c r="M252" s="195">
        <f t="shared" si="14"/>
        <v>0</v>
      </c>
      <c r="N252" s="195">
        <f t="shared" si="15"/>
        <v>0</v>
      </c>
      <c r="P252" s="195">
        <v>0</v>
      </c>
      <c r="Q252" s="195">
        <v>0</v>
      </c>
    </row>
    <row r="253" spans="1:17" hidden="1" x14ac:dyDescent="0.25">
      <c r="A253" s="485" t="s">
        <v>314</v>
      </c>
      <c r="B253" s="490" t="str">
        <f>VLOOKUP(A253,[3]Sheet1!$B$1:$D$1757,3,FALSE)</f>
        <v>MANAGER, BUSINESS ELEM</v>
      </c>
      <c r="C253" s="490" t="str">
        <f>VLOOKUP(A253,[3]Sheet1!$B$1:$R$1757,17,FALSE)</f>
        <v>ADMN</v>
      </c>
      <c r="D253" s="493">
        <v>61487</v>
      </c>
      <c r="E253" s="481">
        <v>0</v>
      </c>
      <c r="F253" s="482">
        <f>IF(D253&lt;60,0,ROUND(($D253*F$2)+VLOOKUP($C253,[2]CONFIG!$A$33:$C$43,3,FALSE),0))</f>
        <v>15399</v>
      </c>
      <c r="G253" s="482">
        <f>IF(D253&lt;60,0,ROUND(($D253*G$2)+VLOOKUP($C253,[2]CONFIG!$A$33:$C$43,3,FALSE),0))</f>
        <v>15399</v>
      </c>
      <c r="H253" s="482">
        <f>IF(D253&lt;60,0,ROUND(($D253*H$2)+VLOOKUP($C253,[2]CONFIG!$A$33:$C$43,3,FALSE),0))</f>
        <v>15399</v>
      </c>
      <c r="I253" s="482">
        <f>IF(D253&lt;60,0,ROUND(($D253*I$2)+VLOOKUP($C253,[2]CONFIG!$A$33:$C$43,3,FALSE),0))</f>
        <v>15399</v>
      </c>
      <c r="J253" s="491"/>
      <c r="K253" s="195">
        <f t="shared" si="12"/>
        <v>0</v>
      </c>
      <c r="L253" s="195">
        <f t="shared" si="13"/>
        <v>0</v>
      </c>
      <c r="M253" s="195">
        <f t="shared" si="14"/>
        <v>0</v>
      </c>
      <c r="N253" s="195">
        <f t="shared" si="15"/>
        <v>0</v>
      </c>
      <c r="P253" s="195">
        <v>0</v>
      </c>
      <c r="Q253" s="195">
        <v>0</v>
      </c>
    </row>
    <row r="254" spans="1:17" hidden="1" x14ac:dyDescent="0.25">
      <c r="A254" s="485" t="s">
        <v>239</v>
      </c>
      <c r="B254" s="490" t="str">
        <f>VLOOKUP(A254,[3]Sheet1!$B$1:$D$1757,3,FALSE)</f>
        <v>TEACHER, LEAD</v>
      </c>
      <c r="C254" s="490" t="str">
        <f>VLOOKUP(A254,[3]Sheet1!$B$1:$R$1757,17,FALSE)</f>
        <v>DCTA</v>
      </c>
      <c r="D254" s="493">
        <v>61100</v>
      </c>
      <c r="E254" s="481">
        <v>0</v>
      </c>
      <c r="F254" s="482">
        <f>IF(D254&lt;60,0,ROUND(($D254*F$2)+VLOOKUP($C254,[2]CONFIG!$A$33:$C$43,3,FALSE),0))</f>
        <v>16517</v>
      </c>
      <c r="G254" s="482">
        <f>IF(D254&lt;60,0,ROUND(($D254*G$2)+VLOOKUP($C254,[2]CONFIG!$A$33:$C$43,3,FALSE),0))</f>
        <v>16517</v>
      </c>
      <c r="H254" s="482">
        <f>IF(D254&lt;60,0,ROUND(($D254*H$2)+VLOOKUP($C254,[2]CONFIG!$A$33:$C$43,3,FALSE),0))</f>
        <v>16517</v>
      </c>
      <c r="I254" s="482">
        <f>IF(D254&lt;60,0,ROUND(($D254*I$2)+VLOOKUP($C254,[2]CONFIG!$A$33:$C$43,3,FALSE),0))</f>
        <v>16517</v>
      </c>
      <c r="J254" s="491"/>
      <c r="K254" s="195">
        <f t="shared" si="12"/>
        <v>0</v>
      </c>
      <c r="L254" s="195">
        <f t="shared" si="13"/>
        <v>0</v>
      </c>
      <c r="M254" s="195">
        <f t="shared" si="14"/>
        <v>0</v>
      </c>
      <c r="N254" s="195">
        <f t="shared" si="15"/>
        <v>0</v>
      </c>
      <c r="P254" s="195">
        <v>0</v>
      </c>
      <c r="Q254" s="195">
        <v>0</v>
      </c>
    </row>
    <row r="255" spans="1:17" hidden="1" x14ac:dyDescent="0.25">
      <c r="A255" s="485" t="s">
        <v>596</v>
      </c>
      <c r="B255" s="490" t="str">
        <f>VLOOKUP(A255,[3]Sheet1!$B$1:$D$1757,3,FALSE)</f>
        <v>ECE LEAD DATA SPECIALIST</v>
      </c>
      <c r="C255" s="490" t="str">
        <f>VLOOKUP(A255,[3]Sheet1!$B$1:$R$1757,17,FALSE)</f>
        <v>NONE</v>
      </c>
      <c r="D255" s="493">
        <v>61000</v>
      </c>
      <c r="E255" s="481">
        <v>0</v>
      </c>
      <c r="F255" s="482">
        <f>IF(D255&lt;60,0,ROUND(($D255*F$2)+VLOOKUP($C255,[2]CONFIG!$A$33:$C$43,3,FALSE),0))</f>
        <v>15353</v>
      </c>
      <c r="G255" s="482">
        <f>IF(D255&lt;60,0,ROUND(($D255*G$2)+VLOOKUP($C255,[2]CONFIG!$A$33:$C$43,3,FALSE),0))</f>
        <v>15353</v>
      </c>
      <c r="H255" s="482">
        <f>IF(D255&lt;60,0,ROUND(($D255*H$2)+VLOOKUP($C255,[2]CONFIG!$A$33:$C$43,3,FALSE),0))</f>
        <v>15353</v>
      </c>
      <c r="I255" s="482">
        <f>IF(D255&lt;60,0,ROUND(($D255*I$2)+VLOOKUP($C255,[2]CONFIG!$A$33:$C$43,3,FALSE),0))</f>
        <v>15353</v>
      </c>
      <c r="J255" s="491"/>
      <c r="K255" s="195">
        <f t="shared" si="12"/>
        <v>0</v>
      </c>
      <c r="L255" s="195">
        <f t="shared" si="13"/>
        <v>0</v>
      </c>
      <c r="M255" s="195">
        <f t="shared" si="14"/>
        <v>0</v>
      </c>
      <c r="N255" s="195">
        <f t="shared" si="15"/>
        <v>0</v>
      </c>
      <c r="P255" s="195">
        <v>0</v>
      </c>
      <c r="Q255" s="195">
        <v>0</v>
      </c>
    </row>
    <row r="256" spans="1:17" hidden="1" x14ac:dyDescent="0.25">
      <c r="A256" s="485" t="s">
        <v>263</v>
      </c>
      <c r="B256" s="490" t="str">
        <f>VLOOKUP(A256,[3]Sheet1!$B$1:$D$1757,3,FALSE)</f>
        <v>COORDINATOR, PROJECT</v>
      </c>
      <c r="C256" s="490" t="str">
        <f>VLOOKUP(A256,[3]Sheet1!$B$1:$R$1757,17,FALSE)</f>
        <v>NONE</v>
      </c>
      <c r="D256" s="493">
        <v>60604</v>
      </c>
      <c r="E256" s="481">
        <v>0</v>
      </c>
      <c r="F256" s="482">
        <f>IF(D256&lt;60,0,ROUND(($D256*F$2)+VLOOKUP($C256,[2]CONFIG!$A$33:$C$43,3,FALSE),0))</f>
        <v>15278</v>
      </c>
      <c r="G256" s="482">
        <f>IF(D256&lt;60,0,ROUND(($D256*G$2)+VLOOKUP($C256,[2]CONFIG!$A$33:$C$43,3,FALSE),0))</f>
        <v>15278</v>
      </c>
      <c r="H256" s="482">
        <f>IF(D256&lt;60,0,ROUND(($D256*H$2)+VLOOKUP($C256,[2]CONFIG!$A$33:$C$43,3,FALSE),0))</f>
        <v>15278</v>
      </c>
      <c r="I256" s="482">
        <f>IF(D256&lt;60,0,ROUND(($D256*I$2)+VLOOKUP($C256,[2]CONFIG!$A$33:$C$43,3,FALSE),0))</f>
        <v>15278</v>
      </c>
      <c r="J256" s="491"/>
      <c r="K256" s="195">
        <f t="shared" si="12"/>
        <v>0</v>
      </c>
      <c r="L256" s="195">
        <f t="shared" si="13"/>
        <v>0</v>
      </c>
      <c r="M256" s="195">
        <f t="shared" si="14"/>
        <v>0</v>
      </c>
      <c r="N256" s="195">
        <f t="shared" si="15"/>
        <v>0</v>
      </c>
      <c r="P256" s="195">
        <f>E256+K256</f>
        <v>0</v>
      </c>
      <c r="Q256" s="195">
        <f>E256+L256</f>
        <v>0</v>
      </c>
    </row>
    <row r="257" spans="1:17" hidden="1" x14ac:dyDescent="0.25">
      <c r="A257" s="485" t="s">
        <v>597</v>
      </c>
      <c r="B257" s="490" t="str">
        <f>VLOOKUP(A257,[3]Sheet1!$B$1:$D$1757,3,FALSE)</f>
        <v>TEACHER ON SPECIAL ASSGNMT</v>
      </c>
      <c r="C257" s="490" t="str">
        <f>VLOOKUP(A257,[3]Sheet1!$B$1:$R$1757,17,FALSE)</f>
        <v>DCTA</v>
      </c>
      <c r="D257" s="493">
        <v>60496</v>
      </c>
      <c r="E257" s="481">
        <v>0</v>
      </c>
      <c r="F257" s="482">
        <f>IF(D257&lt;60,0,ROUND(($D257*F$2)+VLOOKUP($C257,[2]CONFIG!$A$33:$C$43,3,FALSE),0))</f>
        <v>16403</v>
      </c>
      <c r="G257" s="482">
        <f>IF(D257&lt;60,0,ROUND(($D257*G$2)+VLOOKUP($C257,[2]CONFIG!$A$33:$C$43,3,FALSE),0))</f>
        <v>16403</v>
      </c>
      <c r="H257" s="482">
        <f>IF(D257&lt;60,0,ROUND(($D257*H$2)+VLOOKUP($C257,[2]CONFIG!$A$33:$C$43,3,FALSE),0))</f>
        <v>16403</v>
      </c>
      <c r="I257" s="482">
        <f>IF(D257&lt;60,0,ROUND(($D257*I$2)+VLOOKUP($C257,[2]CONFIG!$A$33:$C$43,3,FALSE),0))</f>
        <v>16403</v>
      </c>
      <c r="J257" s="491"/>
      <c r="K257" s="195">
        <f t="shared" si="12"/>
        <v>0</v>
      </c>
      <c r="L257" s="195">
        <f t="shared" si="13"/>
        <v>0</v>
      </c>
      <c r="M257" s="195">
        <f t="shared" si="14"/>
        <v>0</v>
      </c>
      <c r="N257" s="195">
        <f t="shared" si="15"/>
        <v>0</v>
      </c>
      <c r="P257" s="195">
        <v>0</v>
      </c>
      <c r="Q257" s="195">
        <v>0</v>
      </c>
    </row>
    <row r="258" spans="1:17" hidden="1" x14ac:dyDescent="0.25">
      <c r="A258" s="485" t="s">
        <v>598</v>
      </c>
      <c r="B258" s="490" t="str">
        <f>VLOOKUP(A258,[3]Sheet1!$B$1:$D$1757,3,FALSE)</f>
        <v>SUPV, MAINTENANCE OPERATNS</v>
      </c>
      <c r="C258" s="490" t="str">
        <f>VLOOKUP(A258,[3]Sheet1!$B$1:$R$1757,17,FALSE)</f>
        <v>ADMN</v>
      </c>
      <c r="D258" s="493">
        <v>60247</v>
      </c>
      <c r="E258" s="481">
        <v>0</v>
      </c>
      <c r="F258" s="482">
        <f>IF(D258&lt;60,0,ROUND(($D258*F$2)+VLOOKUP($C258,[2]CONFIG!$A$33:$C$43,3,FALSE),0))</f>
        <v>15165</v>
      </c>
      <c r="G258" s="482">
        <f>IF(D258&lt;60,0,ROUND(($D258*G$2)+VLOOKUP($C258,[2]CONFIG!$A$33:$C$43,3,FALSE),0))</f>
        <v>15165</v>
      </c>
      <c r="H258" s="482">
        <f>IF(D258&lt;60,0,ROUND(($D258*H$2)+VLOOKUP($C258,[2]CONFIG!$A$33:$C$43,3,FALSE),0))</f>
        <v>15165</v>
      </c>
      <c r="I258" s="482">
        <f>IF(D258&lt;60,0,ROUND(($D258*I$2)+VLOOKUP($C258,[2]CONFIG!$A$33:$C$43,3,FALSE),0))</f>
        <v>15165</v>
      </c>
      <c r="J258" s="491"/>
      <c r="K258" s="195">
        <f t="shared" si="12"/>
        <v>0</v>
      </c>
      <c r="L258" s="195">
        <f t="shared" si="13"/>
        <v>0</v>
      </c>
      <c r="M258" s="195">
        <f t="shared" si="14"/>
        <v>0</v>
      </c>
      <c r="N258" s="195">
        <f t="shared" si="15"/>
        <v>0</v>
      </c>
      <c r="P258" s="195">
        <v>0</v>
      </c>
      <c r="Q258" s="195">
        <v>0</v>
      </c>
    </row>
    <row r="259" spans="1:17" hidden="1" x14ac:dyDescent="0.25">
      <c r="A259" s="485" t="s">
        <v>599</v>
      </c>
      <c r="B259" s="490" t="str">
        <f>VLOOKUP(A259,[3]Sheet1!$B$1:$D$1757,3,FALSE)</f>
        <v>CAREER TECH INSTRUCTOR III</v>
      </c>
      <c r="C259" s="490" t="str">
        <f>VLOOKUP(A259,[3]Sheet1!$B$1:$R$1757,17,FALSE)</f>
        <v>NONE</v>
      </c>
      <c r="D259" s="493">
        <v>60233</v>
      </c>
      <c r="E259" s="481">
        <v>0</v>
      </c>
      <c r="F259" s="482">
        <f>IF(D259&lt;60,0,ROUND(($D259*F$2)+VLOOKUP($C259,[2]CONFIG!$A$33:$C$43,3,FALSE),0))</f>
        <v>15208</v>
      </c>
      <c r="G259" s="482">
        <f>IF(D259&lt;60,0,ROUND(($D259*G$2)+VLOOKUP($C259,[2]CONFIG!$A$33:$C$43,3,FALSE),0))</f>
        <v>15208</v>
      </c>
      <c r="H259" s="482">
        <f>IF(D259&lt;60,0,ROUND(($D259*H$2)+VLOOKUP($C259,[2]CONFIG!$A$33:$C$43,3,FALSE),0))</f>
        <v>15208</v>
      </c>
      <c r="I259" s="482">
        <f>IF(D259&lt;60,0,ROUND(($D259*I$2)+VLOOKUP($C259,[2]CONFIG!$A$33:$C$43,3,FALSE),0))</f>
        <v>15208</v>
      </c>
      <c r="J259" s="491"/>
      <c r="K259" s="195">
        <f t="shared" si="12"/>
        <v>0</v>
      </c>
      <c r="L259" s="195">
        <f t="shared" si="13"/>
        <v>0</v>
      </c>
      <c r="M259" s="195">
        <f t="shared" si="14"/>
        <v>0</v>
      </c>
      <c r="N259" s="195">
        <f t="shared" si="15"/>
        <v>0</v>
      </c>
      <c r="P259" s="195">
        <v>0</v>
      </c>
      <c r="Q259" s="195">
        <v>0</v>
      </c>
    </row>
    <row r="260" spans="1:17" hidden="1" x14ac:dyDescent="0.25">
      <c r="A260" s="485" t="s">
        <v>600</v>
      </c>
      <c r="B260" s="490" t="str">
        <f>VLOOKUP(A260,[3]Sheet1!$B$1:$D$1757,3,FALSE)</f>
        <v>SUPV, SECURITY OPERATIONS</v>
      </c>
      <c r="C260" s="490" t="str">
        <f>VLOOKUP(A260,[3]Sheet1!$B$1:$R$1757,17,FALSE)</f>
        <v>ADMN</v>
      </c>
      <c r="D260" s="493">
        <v>60156</v>
      </c>
      <c r="E260" s="481">
        <v>0</v>
      </c>
      <c r="F260" s="482">
        <f>IF(D260&lt;60,0,ROUND(($D260*F$2)+VLOOKUP($C260,[2]CONFIG!$A$33:$C$43,3,FALSE),0))</f>
        <v>15147</v>
      </c>
      <c r="G260" s="482">
        <f>IF(D260&lt;60,0,ROUND(($D260*G$2)+VLOOKUP($C260,[2]CONFIG!$A$33:$C$43,3,FALSE),0))</f>
        <v>15147</v>
      </c>
      <c r="H260" s="482">
        <f>IF(D260&lt;60,0,ROUND(($D260*H$2)+VLOOKUP($C260,[2]CONFIG!$A$33:$C$43,3,FALSE),0))</f>
        <v>15147</v>
      </c>
      <c r="I260" s="482">
        <f>IF(D260&lt;60,0,ROUND(($D260*I$2)+VLOOKUP($C260,[2]CONFIG!$A$33:$C$43,3,FALSE),0))</f>
        <v>15147</v>
      </c>
      <c r="J260" s="491"/>
      <c r="K260" s="195">
        <f t="shared" si="12"/>
        <v>0</v>
      </c>
      <c r="L260" s="195">
        <f t="shared" si="13"/>
        <v>0</v>
      </c>
      <c r="M260" s="195">
        <f t="shared" si="14"/>
        <v>0</v>
      </c>
      <c r="N260" s="195">
        <f t="shared" si="15"/>
        <v>0</v>
      </c>
      <c r="P260" s="195">
        <v>0</v>
      </c>
      <c r="Q260" s="195">
        <v>0</v>
      </c>
    </row>
    <row r="261" spans="1:17" hidden="1" x14ac:dyDescent="0.25">
      <c r="A261" s="485" t="s">
        <v>601</v>
      </c>
      <c r="B261" s="490" t="str">
        <f>VLOOKUP(A261,[3]Sheet1!$B$1:$D$1757,3,FALSE)</f>
        <v>SR FINANCIAL ANALYST</v>
      </c>
      <c r="C261" s="490" t="str">
        <f>VLOOKUP(A261,[3]Sheet1!$B$1:$R$1757,17,FALSE)</f>
        <v>NONE</v>
      </c>
      <c r="D261" s="493">
        <v>60000</v>
      </c>
      <c r="E261" s="481">
        <v>0</v>
      </c>
      <c r="F261" s="482">
        <f>IF(D261&lt;60,0,ROUND(($D261*F$2)+VLOOKUP($C261,[2]CONFIG!$A$33:$C$43,3,FALSE),0))</f>
        <v>15164</v>
      </c>
      <c r="G261" s="482">
        <f>IF(D261&lt;60,0,ROUND(($D261*G$2)+VLOOKUP($C261,[2]CONFIG!$A$33:$C$43,3,FALSE),0))</f>
        <v>15164</v>
      </c>
      <c r="H261" s="482">
        <f>IF(D261&lt;60,0,ROUND(($D261*H$2)+VLOOKUP($C261,[2]CONFIG!$A$33:$C$43,3,FALSE),0))</f>
        <v>15164</v>
      </c>
      <c r="I261" s="482">
        <f>IF(D261&lt;60,0,ROUND(($D261*I$2)+VLOOKUP($C261,[2]CONFIG!$A$33:$C$43,3,FALSE),0))</f>
        <v>15164</v>
      </c>
      <c r="J261" s="491"/>
      <c r="K261" s="195">
        <f t="shared" ref="K261:K324" si="16">(ROUND($E261*$K$2,2))</f>
        <v>0</v>
      </c>
      <c r="L261" s="195">
        <f t="shared" ref="L261:L324" si="17">(ROUND($E261*$L$2,2))</f>
        <v>0</v>
      </c>
      <c r="M261" s="195">
        <f t="shared" ref="M261:M324" si="18">(ROUND($E261*$M$2,2))</f>
        <v>0</v>
      </c>
      <c r="N261" s="195">
        <f t="shared" ref="N261:N324" si="19">(ROUND($E261*$N$2,2))</f>
        <v>0</v>
      </c>
      <c r="P261" s="195">
        <v>0</v>
      </c>
      <c r="Q261" s="195">
        <v>0</v>
      </c>
    </row>
    <row r="262" spans="1:17" hidden="1" x14ac:dyDescent="0.25">
      <c r="A262" s="485" t="s">
        <v>602</v>
      </c>
      <c r="B262" s="490" t="str">
        <f>VLOOKUP(A262,[3]Sheet1!$B$1:$D$1757,3,FALSE)</f>
        <v>SPEECH LANGUAGE PATHOLOGST</v>
      </c>
      <c r="C262" s="490" t="str">
        <f>VLOOKUP(A262,[3]Sheet1!$B$1:$R$1757,17,FALSE)</f>
        <v>DCTA</v>
      </c>
      <c r="D262" s="493">
        <v>59451</v>
      </c>
      <c r="E262" s="481">
        <v>0</v>
      </c>
      <c r="F262" s="482">
        <f>IF(D262&lt;60,0,ROUND(($D262*F$2)+VLOOKUP($C262,[2]CONFIG!$A$33:$C$43,3,FALSE),0))</f>
        <v>16205</v>
      </c>
      <c r="G262" s="482">
        <f>IF(D262&lt;60,0,ROUND(($D262*G$2)+VLOOKUP($C262,[2]CONFIG!$A$33:$C$43,3,FALSE),0))</f>
        <v>16205</v>
      </c>
      <c r="H262" s="482">
        <f>IF(D262&lt;60,0,ROUND(($D262*H$2)+VLOOKUP($C262,[2]CONFIG!$A$33:$C$43,3,FALSE),0))</f>
        <v>16205</v>
      </c>
      <c r="I262" s="482">
        <f>IF(D262&lt;60,0,ROUND(($D262*I$2)+VLOOKUP($C262,[2]CONFIG!$A$33:$C$43,3,FALSE),0))</f>
        <v>16205</v>
      </c>
      <c r="J262" s="491"/>
      <c r="K262" s="195">
        <f t="shared" si="16"/>
        <v>0</v>
      </c>
      <c r="L262" s="195">
        <f t="shared" si="17"/>
        <v>0</v>
      </c>
      <c r="M262" s="195">
        <f t="shared" si="18"/>
        <v>0</v>
      </c>
      <c r="N262" s="195">
        <f t="shared" si="19"/>
        <v>0</v>
      </c>
      <c r="P262" s="195">
        <v>0</v>
      </c>
      <c r="Q262" s="195">
        <v>0</v>
      </c>
    </row>
    <row r="263" spans="1:17" hidden="1" x14ac:dyDescent="0.25">
      <c r="A263" s="485" t="s">
        <v>603</v>
      </c>
      <c r="B263" s="490" t="str">
        <f>VLOOKUP(A263,[3]Sheet1!$B$1:$D$1757,3,FALSE)</f>
        <v>SUPV, AREA FOOD SVCS</v>
      </c>
      <c r="C263" s="490" t="str">
        <f>VLOOKUP(A263,[3]Sheet1!$B$1:$R$1757,17,FALSE)</f>
        <v>ADMN</v>
      </c>
      <c r="D263" s="493">
        <v>59344</v>
      </c>
      <c r="E263" s="481">
        <v>0</v>
      </c>
      <c r="F263" s="482">
        <f>IF(D263&lt;60,0,ROUND(($D263*F$2)+VLOOKUP($C263,[2]CONFIG!$A$33:$C$43,3,FALSE),0))</f>
        <v>14994</v>
      </c>
      <c r="G263" s="482">
        <f>IF(D263&lt;60,0,ROUND(($D263*G$2)+VLOOKUP($C263,[2]CONFIG!$A$33:$C$43,3,FALSE),0))</f>
        <v>14994</v>
      </c>
      <c r="H263" s="482">
        <f>IF(D263&lt;60,0,ROUND(($D263*H$2)+VLOOKUP($C263,[2]CONFIG!$A$33:$C$43,3,FALSE),0))</f>
        <v>14994</v>
      </c>
      <c r="I263" s="482">
        <f>IF(D263&lt;60,0,ROUND(($D263*I$2)+VLOOKUP($C263,[2]CONFIG!$A$33:$C$43,3,FALSE),0))</f>
        <v>14994</v>
      </c>
      <c r="J263" s="491"/>
      <c r="K263" s="195">
        <f t="shared" si="16"/>
        <v>0</v>
      </c>
      <c r="L263" s="195">
        <f t="shared" si="17"/>
        <v>0</v>
      </c>
      <c r="M263" s="195">
        <f t="shared" si="18"/>
        <v>0</v>
      </c>
      <c r="N263" s="195">
        <f t="shared" si="19"/>
        <v>0</v>
      </c>
      <c r="P263" s="195">
        <v>0</v>
      </c>
      <c r="Q263" s="195">
        <v>0</v>
      </c>
    </row>
    <row r="264" spans="1:17" hidden="1" x14ac:dyDescent="0.25">
      <c r="A264" s="485" t="s">
        <v>604</v>
      </c>
      <c r="B264" s="490" t="str">
        <f>VLOOKUP(A264,[3]Sheet1!$B$1:$D$1757,3,FALSE)</f>
        <v>ADMIN INTERN</v>
      </c>
      <c r="C264" s="490" t="str">
        <f>VLOOKUP(A264,[3]Sheet1!$B$1:$R$1757,17,FALSE)</f>
        <v>NONE</v>
      </c>
      <c r="D264" s="493">
        <v>59316</v>
      </c>
      <c r="E264" s="481">
        <v>0</v>
      </c>
      <c r="F264" s="482">
        <f>IF(D264&lt;60,0,ROUND(($D264*F$2)+VLOOKUP($C264,[2]CONFIG!$A$33:$C$43,3,FALSE),0))</f>
        <v>15035</v>
      </c>
      <c r="G264" s="482">
        <f>IF(D264&lt;60,0,ROUND(($D264*G$2)+VLOOKUP($C264,[2]CONFIG!$A$33:$C$43,3,FALSE),0))</f>
        <v>15035</v>
      </c>
      <c r="H264" s="482">
        <f>IF(D264&lt;60,0,ROUND(($D264*H$2)+VLOOKUP($C264,[2]CONFIG!$A$33:$C$43,3,FALSE),0))</f>
        <v>15035</v>
      </c>
      <c r="I264" s="482">
        <f>IF(D264&lt;60,0,ROUND(($D264*I$2)+VLOOKUP($C264,[2]CONFIG!$A$33:$C$43,3,FALSE),0))</f>
        <v>15035</v>
      </c>
      <c r="J264" s="491"/>
      <c r="K264" s="195">
        <f t="shared" si="16"/>
        <v>0</v>
      </c>
      <c r="L264" s="195">
        <f t="shared" si="17"/>
        <v>0</v>
      </c>
      <c r="M264" s="195">
        <f t="shared" si="18"/>
        <v>0</v>
      </c>
      <c r="N264" s="195">
        <f t="shared" si="19"/>
        <v>0</v>
      </c>
      <c r="P264" s="195">
        <v>0</v>
      </c>
      <c r="Q264" s="195">
        <v>0</v>
      </c>
    </row>
    <row r="265" spans="1:17" hidden="1" x14ac:dyDescent="0.25">
      <c r="A265" s="485" t="s">
        <v>605</v>
      </c>
      <c r="B265" s="490" t="str">
        <f>VLOOKUP(A265,[3]Sheet1!$B$1:$D$1757,3,FALSE)</f>
        <v>DEPUTY DIRECTOR COMM</v>
      </c>
      <c r="C265" s="490" t="str">
        <f>VLOOKUP(A265,[3]Sheet1!$B$1:$R$1757,17,FALSE)</f>
        <v>ADMN</v>
      </c>
      <c r="D265" s="493">
        <v>58954</v>
      </c>
      <c r="E265" s="481">
        <v>0</v>
      </c>
      <c r="F265" s="482">
        <f>IF(D265&lt;60,0,ROUND(($D265*F$2)+VLOOKUP($C265,[2]CONFIG!$A$33:$C$43,3,FALSE),0))</f>
        <v>14921</v>
      </c>
      <c r="G265" s="482">
        <f>IF(D265&lt;60,0,ROUND(($D265*G$2)+VLOOKUP($C265,[2]CONFIG!$A$33:$C$43,3,FALSE),0))</f>
        <v>14921</v>
      </c>
      <c r="H265" s="482">
        <f>IF(D265&lt;60,0,ROUND(($D265*H$2)+VLOOKUP($C265,[2]CONFIG!$A$33:$C$43,3,FALSE),0))</f>
        <v>14921</v>
      </c>
      <c r="I265" s="482">
        <f>IF(D265&lt;60,0,ROUND(($D265*I$2)+VLOOKUP($C265,[2]CONFIG!$A$33:$C$43,3,FALSE),0))</f>
        <v>14921</v>
      </c>
      <c r="J265" s="491"/>
      <c r="K265" s="195">
        <f t="shared" si="16"/>
        <v>0</v>
      </c>
      <c r="L265" s="195">
        <f t="shared" si="17"/>
        <v>0</v>
      </c>
      <c r="M265" s="195">
        <f t="shared" si="18"/>
        <v>0</v>
      </c>
      <c r="N265" s="195">
        <f t="shared" si="19"/>
        <v>0</v>
      </c>
      <c r="P265" s="195">
        <v>0</v>
      </c>
      <c r="Q265" s="195">
        <v>0</v>
      </c>
    </row>
    <row r="266" spans="1:17" hidden="1" x14ac:dyDescent="0.25">
      <c r="A266" s="485" t="s">
        <v>606</v>
      </c>
      <c r="B266" s="490" t="str">
        <f>VLOOKUP(A266,[3]Sheet1!$B$1:$D$1757,3,FALSE)</f>
        <v>CREW CHIEF</v>
      </c>
      <c r="C266" s="490" t="str">
        <f>VLOOKUP(A266,[3]Sheet1!$B$1:$R$1757,17,FALSE)</f>
        <v>NONE</v>
      </c>
      <c r="D266" s="493">
        <v>58839</v>
      </c>
      <c r="E266" s="481">
        <v>0</v>
      </c>
      <c r="F266" s="482">
        <f>IF(D266&lt;60,0,ROUND(($D266*F$2)+VLOOKUP($C266,[2]CONFIG!$A$33:$C$43,3,FALSE),0))</f>
        <v>14945</v>
      </c>
      <c r="G266" s="482">
        <f>IF(D266&lt;60,0,ROUND(($D266*G$2)+VLOOKUP($C266,[2]CONFIG!$A$33:$C$43,3,FALSE),0))</f>
        <v>14945</v>
      </c>
      <c r="H266" s="482">
        <f>IF(D266&lt;60,0,ROUND(($D266*H$2)+VLOOKUP($C266,[2]CONFIG!$A$33:$C$43,3,FALSE),0))</f>
        <v>14945</v>
      </c>
      <c r="I266" s="482">
        <f>IF(D266&lt;60,0,ROUND(($D266*I$2)+VLOOKUP($C266,[2]CONFIG!$A$33:$C$43,3,FALSE),0))</f>
        <v>14945</v>
      </c>
      <c r="J266" s="491"/>
      <c r="K266" s="195">
        <f t="shared" si="16"/>
        <v>0</v>
      </c>
      <c r="L266" s="195">
        <f t="shared" si="17"/>
        <v>0</v>
      </c>
      <c r="M266" s="195">
        <f t="shared" si="18"/>
        <v>0</v>
      </c>
      <c r="N266" s="195">
        <f t="shared" si="19"/>
        <v>0</v>
      </c>
      <c r="P266" s="195">
        <v>0</v>
      </c>
      <c r="Q266" s="195">
        <v>0</v>
      </c>
    </row>
    <row r="267" spans="1:17" hidden="1" x14ac:dyDescent="0.25">
      <c r="A267" s="485" t="s">
        <v>607</v>
      </c>
      <c r="B267" s="490" t="str">
        <f>VLOOKUP(A267,[3]Sheet1!$B$1:$D$1757,3,FALSE)</f>
        <v>OCCUPATIONAL THERAPIST</v>
      </c>
      <c r="C267" s="490" t="str">
        <f>VLOOKUP(A267,[3]Sheet1!$B$1:$R$1757,17,FALSE)</f>
        <v>DCTA</v>
      </c>
      <c r="D267" s="493">
        <v>58620</v>
      </c>
      <c r="E267" s="481">
        <v>0</v>
      </c>
      <c r="F267" s="482">
        <f>IF(D267&lt;60,0,ROUND(($D267*F$2)+VLOOKUP($C267,[2]CONFIG!$A$33:$C$43,3,FALSE),0))</f>
        <v>16048</v>
      </c>
      <c r="G267" s="482">
        <f>IF(D267&lt;60,0,ROUND(($D267*G$2)+VLOOKUP($C267,[2]CONFIG!$A$33:$C$43,3,FALSE),0))</f>
        <v>16048</v>
      </c>
      <c r="H267" s="482">
        <f>IF(D267&lt;60,0,ROUND(($D267*H$2)+VLOOKUP($C267,[2]CONFIG!$A$33:$C$43,3,FALSE),0))</f>
        <v>16048</v>
      </c>
      <c r="I267" s="482">
        <f>IF(D267&lt;60,0,ROUND(($D267*I$2)+VLOOKUP($C267,[2]CONFIG!$A$33:$C$43,3,FALSE),0))</f>
        <v>16048</v>
      </c>
      <c r="J267" s="491"/>
      <c r="K267" s="195">
        <f t="shared" si="16"/>
        <v>0</v>
      </c>
      <c r="L267" s="195">
        <f t="shared" si="17"/>
        <v>0</v>
      </c>
      <c r="M267" s="195">
        <f t="shared" si="18"/>
        <v>0</v>
      </c>
      <c r="N267" s="195">
        <f t="shared" si="19"/>
        <v>0</v>
      </c>
      <c r="P267" s="195">
        <v>0</v>
      </c>
      <c r="Q267" s="195">
        <v>0</v>
      </c>
    </row>
    <row r="268" spans="1:17" hidden="1" x14ac:dyDescent="0.25">
      <c r="A268" s="485" t="s">
        <v>608</v>
      </c>
      <c r="B268" s="490" t="str">
        <f>VLOOKUP(A268,[3]Sheet1!$B$1:$D$1757,3,FALSE)</f>
        <v>TECHNICIAN, AV/PC HARDWARE</v>
      </c>
      <c r="C268" s="490" t="str">
        <f>VLOOKUP(A268,[3]Sheet1!$B$1:$R$1757,17,FALSE)</f>
        <v>NONE</v>
      </c>
      <c r="D268" s="493">
        <v>58563</v>
      </c>
      <c r="E268" s="481">
        <v>0</v>
      </c>
      <c r="F268" s="482">
        <f>IF(D268&lt;60,0,ROUND(($D268*F$2)+VLOOKUP($C268,[2]CONFIG!$A$33:$C$43,3,FALSE),0))</f>
        <v>14893</v>
      </c>
      <c r="G268" s="482">
        <f>IF(D268&lt;60,0,ROUND(($D268*G$2)+VLOOKUP($C268,[2]CONFIG!$A$33:$C$43,3,FALSE),0))</f>
        <v>14893</v>
      </c>
      <c r="H268" s="482">
        <f>IF(D268&lt;60,0,ROUND(($D268*H$2)+VLOOKUP($C268,[2]CONFIG!$A$33:$C$43,3,FALSE),0))</f>
        <v>14893</v>
      </c>
      <c r="I268" s="482">
        <f>IF(D268&lt;60,0,ROUND(($D268*I$2)+VLOOKUP($C268,[2]CONFIG!$A$33:$C$43,3,FALSE),0))</f>
        <v>14893</v>
      </c>
      <c r="J268" s="491"/>
      <c r="K268" s="195">
        <f t="shared" si="16"/>
        <v>0</v>
      </c>
      <c r="L268" s="195">
        <f t="shared" si="17"/>
        <v>0</v>
      </c>
      <c r="M268" s="195">
        <f t="shared" si="18"/>
        <v>0</v>
      </c>
      <c r="N268" s="195">
        <f t="shared" si="19"/>
        <v>0</v>
      </c>
      <c r="P268" s="195">
        <f>E268+K268</f>
        <v>0</v>
      </c>
      <c r="Q268" s="195">
        <f>E268+L268</f>
        <v>0</v>
      </c>
    </row>
    <row r="269" spans="1:17" hidden="1" x14ac:dyDescent="0.25">
      <c r="A269" s="485" t="s">
        <v>609</v>
      </c>
      <c r="B269" s="490" t="str">
        <f>VLOOKUP(A269,[3]Sheet1!$B$1:$D$1757,3,FALSE)</f>
        <v>SECURITY SYSTEMS TECH II</v>
      </c>
      <c r="C269" s="490" t="str">
        <f>VLOOKUP(A269,[3]Sheet1!$B$1:$R$1757,17,FALSE)</f>
        <v>NONE</v>
      </c>
      <c r="D269" s="493">
        <v>58152</v>
      </c>
      <c r="E269" s="481">
        <v>0</v>
      </c>
      <c r="F269" s="482">
        <f>IF(D269&lt;60,0,ROUND(($D269*F$2)+VLOOKUP($C269,[2]CONFIG!$A$33:$C$43,3,FALSE),0))</f>
        <v>14815</v>
      </c>
      <c r="G269" s="482">
        <f>IF(D269&lt;60,0,ROUND(($D269*G$2)+VLOOKUP($C269,[2]CONFIG!$A$33:$C$43,3,FALSE),0))</f>
        <v>14815</v>
      </c>
      <c r="H269" s="482">
        <f>IF(D269&lt;60,0,ROUND(($D269*H$2)+VLOOKUP($C269,[2]CONFIG!$A$33:$C$43,3,FALSE),0))</f>
        <v>14815</v>
      </c>
      <c r="I269" s="482">
        <f>IF(D269&lt;60,0,ROUND(($D269*I$2)+VLOOKUP($C269,[2]CONFIG!$A$33:$C$43,3,FALSE),0))</f>
        <v>14815</v>
      </c>
      <c r="J269" s="491"/>
      <c r="K269" s="195">
        <f t="shared" si="16"/>
        <v>0</v>
      </c>
      <c r="L269" s="195">
        <f t="shared" si="17"/>
        <v>0</v>
      </c>
      <c r="M269" s="195">
        <f t="shared" si="18"/>
        <v>0</v>
      </c>
      <c r="N269" s="195">
        <f t="shared" si="19"/>
        <v>0</v>
      </c>
      <c r="P269" s="195">
        <v>0</v>
      </c>
      <c r="Q269" s="195">
        <v>0</v>
      </c>
    </row>
    <row r="270" spans="1:17" hidden="1" x14ac:dyDescent="0.25">
      <c r="A270" s="485" t="s">
        <v>610</v>
      </c>
      <c r="B270" s="490" t="str">
        <f>VLOOKUP(A270,[3]Sheet1!$B$1:$D$1757,3,FALSE)</f>
        <v>SUPV, HUMAN RESOURCES</v>
      </c>
      <c r="C270" s="490" t="str">
        <f>VLOOKUP(A270,[3]Sheet1!$B$1:$R$1757,17,FALSE)</f>
        <v>ADMN</v>
      </c>
      <c r="D270" s="493">
        <v>58068</v>
      </c>
      <c r="E270" s="481">
        <v>0</v>
      </c>
      <c r="F270" s="482">
        <f>IF(D270&lt;60,0,ROUND(($D270*F$2)+VLOOKUP($C270,[2]CONFIG!$A$33:$C$43,3,FALSE),0))</f>
        <v>14753</v>
      </c>
      <c r="G270" s="482">
        <f>IF(D270&lt;60,0,ROUND(($D270*G$2)+VLOOKUP($C270,[2]CONFIG!$A$33:$C$43,3,FALSE),0))</f>
        <v>14753</v>
      </c>
      <c r="H270" s="482">
        <f>IF(D270&lt;60,0,ROUND(($D270*H$2)+VLOOKUP($C270,[2]CONFIG!$A$33:$C$43,3,FALSE),0))</f>
        <v>14753</v>
      </c>
      <c r="I270" s="482">
        <f>IF(D270&lt;60,0,ROUND(($D270*I$2)+VLOOKUP($C270,[2]CONFIG!$A$33:$C$43,3,FALSE),0))</f>
        <v>14753</v>
      </c>
      <c r="J270" s="491"/>
      <c r="K270" s="195">
        <f t="shared" si="16"/>
        <v>0</v>
      </c>
      <c r="L270" s="195">
        <f t="shared" si="17"/>
        <v>0</v>
      </c>
      <c r="M270" s="195">
        <f t="shared" si="18"/>
        <v>0</v>
      </c>
      <c r="N270" s="195">
        <f t="shared" si="19"/>
        <v>0</v>
      </c>
      <c r="P270" s="195">
        <v>0</v>
      </c>
      <c r="Q270" s="195">
        <v>0</v>
      </c>
    </row>
    <row r="271" spans="1:17" hidden="1" x14ac:dyDescent="0.25">
      <c r="A271" s="485" t="s">
        <v>611</v>
      </c>
      <c r="B271" s="490" t="str">
        <f>VLOOKUP(A271,[3]Sheet1!$B$1:$D$1757,3,FALSE)</f>
        <v>LEAD OPERATOR-COMPUTER CTR</v>
      </c>
      <c r="C271" s="490" t="str">
        <f>VLOOKUP(A271,[3]Sheet1!$B$1:$R$1757,17,FALSE)</f>
        <v>NONE</v>
      </c>
      <c r="D271" s="493">
        <v>57935</v>
      </c>
      <c r="E271" s="481">
        <v>0</v>
      </c>
      <c r="F271" s="482">
        <f>IF(D271&lt;60,0,ROUND(($D271*F$2)+VLOOKUP($C271,[2]CONFIG!$A$33:$C$43,3,FALSE),0))</f>
        <v>14774</v>
      </c>
      <c r="G271" s="482">
        <f>IF(D271&lt;60,0,ROUND(($D271*G$2)+VLOOKUP($C271,[2]CONFIG!$A$33:$C$43,3,FALSE),0))</f>
        <v>14774</v>
      </c>
      <c r="H271" s="482">
        <f>IF(D271&lt;60,0,ROUND(($D271*H$2)+VLOOKUP($C271,[2]CONFIG!$A$33:$C$43,3,FALSE),0))</f>
        <v>14774</v>
      </c>
      <c r="I271" s="482">
        <f>IF(D271&lt;60,0,ROUND(($D271*I$2)+VLOOKUP($C271,[2]CONFIG!$A$33:$C$43,3,FALSE),0))</f>
        <v>14774</v>
      </c>
      <c r="J271" s="491"/>
      <c r="K271" s="195">
        <f t="shared" si="16"/>
        <v>0</v>
      </c>
      <c r="L271" s="195">
        <f t="shared" si="17"/>
        <v>0</v>
      </c>
      <c r="M271" s="195">
        <f t="shared" si="18"/>
        <v>0</v>
      </c>
      <c r="N271" s="195">
        <f t="shared" si="19"/>
        <v>0</v>
      </c>
      <c r="P271" s="195">
        <f>E271+K271</f>
        <v>0</v>
      </c>
      <c r="Q271" s="195">
        <f>E271+L271</f>
        <v>0</v>
      </c>
    </row>
    <row r="272" spans="1:17" hidden="1" x14ac:dyDescent="0.25">
      <c r="A272" s="485" t="s">
        <v>612</v>
      </c>
      <c r="B272" s="490" t="str">
        <f>VLOOKUP(A272,[3]Sheet1!$B$1:$D$1757,3,FALSE)</f>
        <v>SPCLST, SCHOOL TO CAREER</v>
      </c>
      <c r="C272" s="490" t="str">
        <f>VLOOKUP(A272,[3]Sheet1!$B$1:$R$1757,17,FALSE)</f>
        <v>NONE</v>
      </c>
      <c r="D272" s="493">
        <v>57830</v>
      </c>
      <c r="E272" s="481">
        <v>0</v>
      </c>
      <c r="F272" s="482">
        <f>IF(D272&lt;60,0,ROUND(($D272*F$2)+VLOOKUP($C272,[2]CONFIG!$A$33:$C$43,3,FALSE),0))</f>
        <v>14754</v>
      </c>
      <c r="G272" s="482">
        <f>IF(D272&lt;60,0,ROUND(($D272*G$2)+VLOOKUP($C272,[2]CONFIG!$A$33:$C$43,3,FALSE),0))</f>
        <v>14754</v>
      </c>
      <c r="H272" s="482">
        <f>IF(D272&lt;60,0,ROUND(($D272*H$2)+VLOOKUP($C272,[2]CONFIG!$A$33:$C$43,3,FALSE),0))</f>
        <v>14754</v>
      </c>
      <c r="I272" s="482">
        <f>IF(D272&lt;60,0,ROUND(($D272*I$2)+VLOOKUP($C272,[2]CONFIG!$A$33:$C$43,3,FALSE),0))</f>
        <v>14754</v>
      </c>
      <c r="J272" s="491"/>
      <c r="K272" s="195">
        <f t="shared" si="16"/>
        <v>0</v>
      </c>
      <c r="L272" s="195">
        <f t="shared" si="17"/>
        <v>0</v>
      </c>
      <c r="M272" s="195">
        <f t="shared" si="18"/>
        <v>0</v>
      </c>
      <c r="N272" s="195">
        <f t="shared" si="19"/>
        <v>0</v>
      </c>
      <c r="P272" s="195">
        <v>0</v>
      </c>
      <c r="Q272" s="195">
        <v>0</v>
      </c>
    </row>
    <row r="273" spans="1:17" hidden="1" x14ac:dyDescent="0.25">
      <c r="A273" s="485" t="s">
        <v>613</v>
      </c>
      <c r="B273" s="490" t="str">
        <f>VLOOKUP(A273,[3]Sheet1!$B$1:$D$1757,3,FALSE)</f>
        <v>SUPV, FAMILY SERVICES</v>
      </c>
      <c r="C273" s="490" t="str">
        <f>VLOOKUP(A273,[3]Sheet1!$B$1:$R$1757,17,FALSE)</f>
        <v>ADMN</v>
      </c>
      <c r="D273" s="493">
        <v>57680</v>
      </c>
      <c r="E273" s="481">
        <v>0</v>
      </c>
      <c r="F273" s="482">
        <f>IF(D273&lt;60,0,ROUND(($D273*F$2)+VLOOKUP($C273,[2]CONFIG!$A$33:$C$43,3,FALSE),0))</f>
        <v>14680</v>
      </c>
      <c r="G273" s="482">
        <f>IF(D273&lt;60,0,ROUND(($D273*G$2)+VLOOKUP($C273,[2]CONFIG!$A$33:$C$43,3,FALSE),0))</f>
        <v>14680</v>
      </c>
      <c r="H273" s="482">
        <f>IF(D273&lt;60,0,ROUND(($D273*H$2)+VLOOKUP($C273,[2]CONFIG!$A$33:$C$43,3,FALSE),0))</f>
        <v>14680</v>
      </c>
      <c r="I273" s="482">
        <f>IF(D273&lt;60,0,ROUND(($D273*I$2)+VLOOKUP($C273,[2]CONFIG!$A$33:$C$43,3,FALSE),0))</f>
        <v>14680</v>
      </c>
      <c r="J273" s="491"/>
      <c r="K273" s="195">
        <f t="shared" si="16"/>
        <v>0</v>
      </c>
      <c r="L273" s="195">
        <f t="shared" si="17"/>
        <v>0</v>
      </c>
      <c r="M273" s="195">
        <f t="shared" si="18"/>
        <v>0</v>
      </c>
      <c r="N273" s="195">
        <f t="shared" si="19"/>
        <v>0</v>
      </c>
      <c r="P273" s="195">
        <v>0</v>
      </c>
      <c r="Q273" s="195">
        <v>0</v>
      </c>
    </row>
    <row r="274" spans="1:17" hidden="1" x14ac:dyDescent="0.25">
      <c r="A274" s="485" t="s">
        <v>614</v>
      </c>
      <c r="B274" s="490" t="str">
        <f>VLOOKUP(A274,[3]Sheet1!$B$1:$D$1757,3,FALSE)</f>
        <v>ASST/EXECUTIVE SECRETARY</v>
      </c>
      <c r="C274" s="490" t="str">
        <f>VLOOKUP(A274,[3]Sheet1!$B$1:$R$1757,17,FALSE)</f>
        <v>NONE</v>
      </c>
      <c r="D274" s="493">
        <v>56947</v>
      </c>
      <c r="E274" s="481">
        <v>0</v>
      </c>
      <c r="F274" s="482">
        <f>IF(D274&lt;60,0,ROUND(($D274*F$2)+VLOOKUP($C274,[2]CONFIG!$A$33:$C$43,3,FALSE),0))</f>
        <v>14588</v>
      </c>
      <c r="G274" s="482">
        <f>IF(D274&lt;60,0,ROUND(($D274*G$2)+VLOOKUP($C274,[2]CONFIG!$A$33:$C$43,3,FALSE),0))</f>
        <v>14588</v>
      </c>
      <c r="H274" s="482">
        <f>IF(D274&lt;60,0,ROUND(($D274*H$2)+VLOOKUP($C274,[2]CONFIG!$A$33:$C$43,3,FALSE),0))</f>
        <v>14588</v>
      </c>
      <c r="I274" s="482">
        <f>IF(D274&lt;60,0,ROUND(($D274*I$2)+VLOOKUP($C274,[2]CONFIG!$A$33:$C$43,3,FALSE),0))</f>
        <v>14588</v>
      </c>
      <c r="J274" s="491"/>
      <c r="K274" s="195">
        <f t="shared" si="16"/>
        <v>0</v>
      </c>
      <c r="L274" s="195">
        <f t="shared" si="17"/>
        <v>0</v>
      </c>
      <c r="M274" s="195">
        <f t="shared" si="18"/>
        <v>0</v>
      </c>
      <c r="N274" s="195">
        <f t="shared" si="19"/>
        <v>0</v>
      </c>
      <c r="P274" s="195">
        <v>0</v>
      </c>
      <c r="Q274" s="195">
        <v>0</v>
      </c>
    </row>
    <row r="275" spans="1:17" hidden="1" x14ac:dyDescent="0.25">
      <c r="A275" s="485" t="s">
        <v>615</v>
      </c>
      <c r="B275" s="490" t="str">
        <f>VLOOKUP(A275,[3]Sheet1!$B$1:$D$1757,3,FALSE)</f>
        <v>SUPV, DRIVER/ROUTE</v>
      </c>
      <c r="C275" s="490" t="str">
        <f>VLOOKUP(A275,[3]Sheet1!$B$1:$R$1757,17,FALSE)</f>
        <v>ADMN</v>
      </c>
      <c r="D275" s="493">
        <v>57477</v>
      </c>
      <c r="E275" s="481">
        <v>0</v>
      </c>
      <c r="F275" s="482">
        <f>IF(D275&lt;60,0,ROUND(($D275*F$2)+VLOOKUP($C275,[2]CONFIG!$A$33:$C$43,3,FALSE),0))</f>
        <v>14642</v>
      </c>
      <c r="G275" s="482">
        <f>IF(D275&lt;60,0,ROUND(($D275*G$2)+VLOOKUP($C275,[2]CONFIG!$A$33:$C$43,3,FALSE),0))</f>
        <v>14642</v>
      </c>
      <c r="H275" s="482">
        <f>IF(D275&lt;60,0,ROUND(($D275*H$2)+VLOOKUP($C275,[2]CONFIG!$A$33:$C$43,3,FALSE),0))</f>
        <v>14642</v>
      </c>
      <c r="I275" s="482">
        <f>IF(D275&lt;60,0,ROUND(($D275*I$2)+VLOOKUP($C275,[2]CONFIG!$A$33:$C$43,3,FALSE),0))</f>
        <v>14642</v>
      </c>
      <c r="J275" s="491"/>
      <c r="K275" s="195">
        <f t="shared" si="16"/>
        <v>0</v>
      </c>
      <c r="L275" s="195">
        <f t="shared" si="17"/>
        <v>0</v>
      </c>
      <c r="M275" s="195">
        <f t="shared" si="18"/>
        <v>0</v>
      </c>
      <c r="N275" s="195">
        <f t="shared" si="19"/>
        <v>0</v>
      </c>
      <c r="P275" s="195">
        <v>0</v>
      </c>
      <c r="Q275" s="195">
        <v>0</v>
      </c>
    </row>
    <row r="276" spans="1:17" hidden="1" x14ac:dyDescent="0.25">
      <c r="A276" s="485" t="s">
        <v>616</v>
      </c>
      <c r="B276" s="490" t="str">
        <f>VLOOKUP(A276,[3]Sheet1!$B$1:$D$1757,3,FALSE)</f>
        <v>CAREER TECH INSTRUCTOR II</v>
      </c>
      <c r="C276" s="490" t="str">
        <f>VLOOKUP(A276,[3]Sheet1!$B$1:$R$1757,17,FALSE)</f>
        <v>NONE</v>
      </c>
      <c r="D276" s="493">
        <v>57426</v>
      </c>
      <c r="E276" s="481">
        <v>0</v>
      </c>
      <c r="F276" s="482">
        <f>IF(D276&lt;60,0,ROUND(($D276*F$2)+VLOOKUP($C276,[2]CONFIG!$A$33:$C$43,3,FALSE),0))</f>
        <v>14678</v>
      </c>
      <c r="G276" s="482">
        <f>IF(D276&lt;60,0,ROUND(($D276*G$2)+VLOOKUP($C276,[2]CONFIG!$A$33:$C$43,3,FALSE),0))</f>
        <v>14678</v>
      </c>
      <c r="H276" s="482">
        <f>IF(D276&lt;60,0,ROUND(($D276*H$2)+VLOOKUP($C276,[2]CONFIG!$A$33:$C$43,3,FALSE),0))</f>
        <v>14678</v>
      </c>
      <c r="I276" s="482">
        <f>IF(D276&lt;60,0,ROUND(($D276*I$2)+VLOOKUP($C276,[2]CONFIG!$A$33:$C$43,3,FALSE),0))</f>
        <v>14678</v>
      </c>
      <c r="J276" s="491"/>
      <c r="K276" s="195">
        <f t="shared" si="16"/>
        <v>0</v>
      </c>
      <c r="L276" s="195">
        <f t="shared" si="17"/>
        <v>0</v>
      </c>
      <c r="M276" s="195">
        <f t="shared" si="18"/>
        <v>0</v>
      </c>
      <c r="N276" s="195">
        <f t="shared" si="19"/>
        <v>0</v>
      </c>
      <c r="P276" s="195">
        <v>0</v>
      </c>
      <c r="Q276" s="195">
        <v>0</v>
      </c>
    </row>
    <row r="277" spans="1:17" hidden="1" x14ac:dyDescent="0.25">
      <c r="A277" s="485" t="s">
        <v>617</v>
      </c>
      <c r="B277" s="490" t="str">
        <f>VLOOKUP(A277,[3]Sheet1!$B$1:$D$1757,3,FALSE)</f>
        <v>ACCOUNTANT, GENERAL II</v>
      </c>
      <c r="C277" s="490" t="str">
        <f>VLOOKUP(A277,[3]Sheet1!$B$1:$R$1757,17,FALSE)</f>
        <v>NONE</v>
      </c>
      <c r="D277" s="493">
        <v>57363</v>
      </c>
      <c r="E277" s="481">
        <v>0</v>
      </c>
      <c r="F277" s="482">
        <f>IF(D277&lt;60,0,ROUND(($D277*F$2)+VLOOKUP($C277,[2]CONFIG!$A$33:$C$43,3,FALSE),0))</f>
        <v>14666</v>
      </c>
      <c r="G277" s="482">
        <f>IF(D277&lt;60,0,ROUND(($D277*G$2)+VLOOKUP($C277,[2]CONFIG!$A$33:$C$43,3,FALSE),0))</f>
        <v>14666</v>
      </c>
      <c r="H277" s="482">
        <f>IF(D277&lt;60,0,ROUND(($D277*H$2)+VLOOKUP($C277,[2]CONFIG!$A$33:$C$43,3,FALSE),0))</f>
        <v>14666</v>
      </c>
      <c r="I277" s="482">
        <f>IF(D277&lt;60,0,ROUND(($D277*I$2)+VLOOKUP($C277,[2]CONFIG!$A$33:$C$43,3,FALSE),0))</f>
        <v>14666</v>
      </c>
      <c r="J277" s="491"/>
      <c r="K277" s="195">
        <f t="shared" si="16"/>
        <v>0</v>
      </c>
      <c r="L277" s="195">
        <f t="shared" si="17"/>
        <v>0</v>
      </c>
      <c r="M277" s="195">
        <f t="shared" si="18"/>
        <v>0</v>
      </c>
      <c r="N277" s="195">
        <f t="shared" si="19"/>
        <v>0</v>
      </c>
      <c r="P277" s="195">
        <v>0</v>
      </c>
      <c r="Q277" s="195">
        <v>0</v>
      </c>
    </row>
    <row r="278" spans="1:17" hidden="1" x14ac:dyDescent="0.25">
      <c r="A278" s="485" t="s">
        <v>618</v>
      </c>
      <c r="B278" s="490" t="str">
        <f>VLOOKUP(A278,[3]Sheet1!$B$1:$D$1757,3,FALSE)</f>
        <v>DATA ANALYST</v>
      </c>
      <c r="C278" s="490" t="str">
        <f>VLOOKUP(A278,[3]Sheet1!$B$1:$R$1757,17,FALSE)</f>
        <v>NONE</v>
      </c>
      <c r="D278" s="493">
        <v>57011</v>
      </c>
      <c r="E278" s="481">
        <v>0</v>
      </c>
      <c r="F278" s="482">
        <f>IF(D278&lt;60,0,ROUND(($D278*F$2)+VLOOKUP($C278,[2]CONFIG!$A$33:$C$43,3,FALSE),0))</f>
        <v>14600</v>
      </c>
      <c r="G278" s="482">
        <f>IF(D278&lt;60,0,ROUND(($D278*G$2)+VLOOKUP($C278,[2]CONFIG!$A$33:$C$43,3,FALSE),0))</f>
        <v>14600</v>
      </c>
      <c r="H278" s="482">
        <f>IF(D278&lt;60,0,ROUND(($D278*H$2)+VLOOKUP($C278,[2]CONFIG!$A$33:$C$43,3,FALSE),0))</f>
        <v>14600</v>
      </c>
      <c r="I278" s="482">
        <f>IF(D278&lt;60,0,ROUND(($D278*I$2)+VLOOKUP($C278,[2]CONFIG!$A$33:$C$43,3,FALSE),0))</f>
        <v>14600</v>
      </c>
      <c r="J278" s="491"/>
      <c r="K278" s="195">
        <f t="shared" si="16"/>
        <v>0</v>
      </c>
      <c r="L278" s="195">
        <f t="shared" si="17"/>
        <v>0</v>
      </c>
      <c r="M278" s="195">
        <f t="shared" si="18"/>
        <v>0</v>
      </c>
      <c r="N278" s="195">
        <f t="shared" si="19"/>
        <v>0</v>
      </c>
      <c r="P278" s="195">
        <v>0</v>
      </c>
      <c r="Q278" s="195">
        <v>0</v>
      </c>
    </row>
    <row r="279" spans="1:17" hidden="1" x14ac:dyDescent="0.25">
      <c r="A279" s="485" t="s">
        <v>619</v>
      </c>
      <c r="B279" s="490" t="str">
        <f>VLOOKUP(A279,[3]Sheet1!$B$1:$D$1757,3,FALSE)</f>
        <v>SENIOR HUMAN RESOURCES REP</v>
      </c>
      <c r="C279" s="490" t="str">
        <f>VLOOKUP(A279,[3]Sheet1!$B$1:$R$1757,17,FALSE)</f>
        <v>NONE</v>
      </c>
      <c r="D279" s="493">
        <v>56829</v>
      </c>
      <c r="E279" s="481">
        <v>0</v>
      </c>
      <c r="F279" s="482">
        <f>IF(D279&lt;60,0,ROUND(($D279*F$2)+VLOOKUP($C279,[2]CONFIG!$A$33:$C$43,3,FALSE),0))</f>
        <v>14565</v>
      </c>
      <c r="G279" s="482">
        <f>IF(D279&lt;60,0,ROUND(($D279*G$2)+VLOOKUP($C279,[2]CONFIG!$A$33:$C$43,3,FALSE),0))</f>
        <v>14565</v>
      </c>
      <c r="H279" s="482">
        <f>IF(D279&lt;60,0,ROUND(($D279*H$2)+VLOOKUP($C279,[2]CONFIG!$A$33:$C$43,3,FALSE),0))</f>
        <v>14565</v>
      </c>
      <c r="I279" s="482">
        <f>IF(D279&lt;60,0,ROUND(($D279*I$2)+VLOOKUP($C279,[2]CONFIG!$A$33:$C$43,3,FALSE),0))</f>
        <v>14565</v>
      </c>
      <c r="J279" s="491"/>
      <c r="K279" s="195">
        <f t="shared" si="16"/>
        <v>0</v>
      </c>
      <c r="L279" s="195">
        <f t="shared" si="17"/>
        <v>0</v>
      </c>
      <c r="M279" s="195">
        <f t="shared" si="18"/>
        <v>0</v>
      </c>
      <c r="N279" s="195">
        <f t="shared" si="19"/>
        <v>0</v>
      </c>
      <c r="P279" s="195">
        <v>0</v>
      </c>
      <c r="Q279" s="195">
        <v>0</v>
      </c>
    </row>
    <row r="280" spans="1:17" hidden="1" x14ac:dyDescent="0.25">
      <c r="A280" s="485" t="s">
        <v>620</v>
      </c>
      <c r="B280" s="490" t="str">
        <f>VLOOKUP(A280,[3]Sheet1!$B$1:$D$1757,3,FALSE)</f>
        <v>EDUCATIONAL PRO-TECH</v>
      </c>
      <c r="C280" s="490" t="str">
        <f>VLOOKUP(A280,[3]Sheet1!$B$1:$R$1757,17,FALSE)</f>
        <v>NONE</v>
      </c>
      <c r="D280" s="493">
        <v>56749</v>
      </c>
      <c r="E280" s="481">
        <v>0</v>
      </c>
      <c r="F280" s="482">
        <f>IF(D280&lt;60,0,ROUND(($D280*F$2)+VLOOKUP($C280,[2]CONFIG!$A$33:$C$43,3,FALSE),0))</f>
        <v>14550</v>
      </c>
      <c r="G280" s="482">
        <f>IF(D280&lt;60,0,ROUND(($D280*G$2)+VLOOKUP($C280,[2]CONFIG!$A$33:$C$43,3,FALSE),0))</f>
        <v>14550</v>
      </c>
      <c r="H280" s="482">
        <f>IF(D280&lt;60,0,ROUND(($D280*H$2)+VLOOKUP($C280,[2]CONFIG!$A$33:$C$43,3,FALSE),0))</f>
        <v>14550</v>
      </c>
      <c r="I280" s="482">
        <f>IF(D280&lt;60,0,ROUND(($D280*I$2)+VLOOKUP($C280,[2]CONFIG!$A$33:$C$43,3,FALSE),0))</f>
        <v>14550</v>
      </c>
      <c r="J280" s="491"/>
      <c r="K280" s="195">
        <f t="shared" si="16"/>
        <v>0</v>
      </c>
      <c r="L280" s="195">
        <f t="shared" si="17"/>
        <v>0</v>
      </c>
      <c r="M280" s="195">
        <f t="shared" si="18"/>
        <v>0</v>
      </c>
      <c r="N280" s="195">
        <f t="shared" si="19"/>
        <v>0</v>
      </c>
      <c r="P280" s="195">
        <v>0</v>
      </c>
      <c r="Q280" s="195">
        <v>0</v>
      </c>
    </row>
    <row r="281" spans="1:17" hidden="1" x14ac:dyDescent="0.25">
      <c r="A281" s="485" t="s">
        <v>621</v>
      </c>
      <c r="B281" s="490" t="str">
        <f>VLOOKUP(A281,[3]Sheet1!$B$1:$D$1757,3,FALSE)</f>
        <v>TEACHER, EGOS ANNUAL (1540)</v>
      </c>
      <c r="C281" s="490" t="str">
        <f>VLOOKUP(A281,[3]Sheet1!$B$1:$R$1757,17,FALSE)</f>
        <v>VCTF</v>
      </c>
      <c r="D281" s="493">
        <v>56686</v>
      </c>
      <c r="E281" s="481">
        <v>0</v>
      </c>
      <c r="F281" s="482">
        <f>IF(D281&lt;60,0,ROUND(($D281*F$2)+VLOOKUP($C281,[2]CONFIG!$A$33:$C$43,3,FALSE),0))</f>
        <v>15467</v>
      </c>
      <c r="G281" s="482">
        <f>IF(D281&lt;60,0,ROUND(($D281*G$2)+VLOOKUP($C281,[2]CONFIG!$A$33:$C$43,3,FALSE),0))</f>
        <v>15467</v>
      </c>
      <c r="H281" s="482">
        <f>IF(D281&lt;60,0,ROUND(($D281*H$2)+VLOOKUP($C281,[2]CONFIG!$A$33:$C$43,3,FALSE),0))</f>
        <v>15467</v>
      </c>
      <c r="I281" s="482">
        <f>IF(D281&lt;60,0,ROUND(($D281*I$2)+VLOOKUP($C281,[2]CONFIG!$A$33:$C$43,3,FALSE),0))</f>
        <v>15467</v>
      </c>
      <c r="J281" s="491"/>
      <c r="K281" s="195">
        <f t="shared" si="16"/>
        <v>0</v>
      </c>
      <c r="L281" s="195">
        <f t="shared" si="17"/>
        <v>0</v>
      </c>
      <c r="M281" s="195">
        <f t="shared" si="18"/>
        <v>0</v>
      </c>
      <c r="N281" s="195">
        <f t="shared" si="19"/>
        <v>0</v>
      </c>
      <c r="P281" s="195">
        <v>0</v>
      </c>
      <c r="Q281" s="195">
        <v>0</v>
      </c>
    </row>
    <row r="282" spans="1:17" hidden="1" x14ac:dyDescent="0.25">
      <c r="A282" s="485" t="s">
        <v>622</v>
      </c>
      <c r="B282" s="490" t="str">
        <f>VLOOKUP(A282,[3]Sheet1!$B$1:$D$1757,3,FALSE)</f>
        <v>CAREER TECH INSTRUCTOR I</v>
      </c>
      <c r="C282" s="490" t="str">
        <f>VLOOKUP(A282,[3]Sheet1!$B$1:$R$1757,17,FALSE)</f>
        <v>NONE</v>
      </c>
      <c r="D282" s="493">
        <v>56193</v>
      </c>
      <c r="E282" s="481">
        <v>0</v>
      </c>
      <c r="F282" s="482">
        <f>IF(D282&lt;60,0,ROUND(($D282*F$2)+VLOOKUP($C282,[2]CONFIG!$A$33:$C$43,3,FALSE),0))</f>
        <v>14445</v>
      </c>
      <c r="G282" s="482">
        <f>IF(D282&lt;60,0,ROUND(($D282*G$2)+VLOOKUP($C282,[2]CONFIG!$A$33:$C$43,3,FALSE),0))</f>
        <v>14445</v>
      </c>
      <c r="H282" s="482">
        <f>IF(D282&lt;60,0,ROUND(($D282*H$2)+VLOOKUP($C282,[2]CONFIG!$A$33:$C$43,3,FALSE),0))</f>
        <v>14445</v>
      </c>
      <c r="I282" s="482">
        <f>IF(D282&lt;60,0,ROUND(($D282*I$2)+VLOOKUP($C282,[2]CONFIG!$A$33:$C$43,3,FALSE),0))</f>
        <v>14445</v>
      </c>
      <c r="J282" s="491"/>
      <c r="K282" s="195">
        <f t="shared" si="16"/>
        <v>0</v>
      </c>
      <c r="L282" s="195">
        <f t="shared" si="17"/>
        <v>0</v>
      </c>
      <c r="M282" s="195">
        <f t="shared" si="18"/>
        <v>0</v>
      </c>
      <c r="N282" s="195">
        <f t="shared" si="19"/>
        <v>0</v>
      </c>
      <c r="P282" s="195">
        <v>0</v>
      </c>
      <c r="Q282" s="195">
        <v>0</v>
      </c>
    </row>
    <row r="283" spans="1:17" hidden="1" x14ac:dyDescent="0.25">
      <c r="A283" s="485" t="s">
        <v>623</v>
      </c>
      <c r="B283" s="490" t="str">
        <f>VLOOKUP(A283,[3]Sheet1!$B$1:$D$1757,3,FALSE)</f>
        <v>LEGAL ASSISTANT FT</v>
      </c>
      <c r="C283" s="490" t="str">
        <f>VLOOKUP(A283,[3]Sheet1!$B$1:$R$1757,17,FALSE)</f>
        <v>NONE</v>
      </c>
      <c r="D283" s="493">
        <v>55200</v>
      </c>
      <c r="E283" s="481">
        <v>0</v>
      </c>
      <c r="F283" s="482">
        <f>IF(D283&lt;60,0,ROUND(($D283*F$2)+VLOOKUP($C283,[2]CONFIG!$A$33:$C$43,3,FALSE),0))</f>
        <v>14258</v>
      </c>
      <c r="G283" s="482">
        <f>IF(D283&lt;60,0,ROUND(($D283*G$2)+VLOOKUP($C283,[2]CONFIG!$A$33:$C$43,3,FALSE),0))</f>
        <v>14258</v>
      </c>
      <c r="H283" s="482">
        <f>IF(D283&lt;60,0,ROUND(($D283*H$2)+VLOOKUP($C283,[2]CONFIG!$A$33:$C$43,3,FALSE),0))</f>
        <v>14258</v>
      </c>
      <c r="I283" s="482">
        <f>IF(D283&lt;60,0,ROUND(($D283*I$2)+VLOOKUP($C283,[2]CONFIG!$A$33:$C$43,3,FALSE),0))</f>
        <v>14258</v>
      </c>
      <c r="J283" s="491"/>
      <c r="K283" s="195">
        <f t="shared" si="16"/>
        <v>0</v>
      </c>
      <c r="L283" s="195">
        <f t="shared" si="17"/>
        <v>0</v>
      </c>
      <c r="M283" s="195">
        <f t="shared" si="18"/>
        <v>0</v>
      </c>
      <c r="N283" s="195">
        <f t="shared" si="19"/>
        <v>0</v>
      </c>
      <c r="P283" s="195">
        <v>0</v>
      </c>
      <c r="Q283" s="195">
        <v>0</v>
      </c>
    </row>
    <row r="284" spans="1:17" hidden="1" x14ac:dyDescent="0.25">
      <c r="A284" s="485" t="s">
        <v>624</v>
      </c>
      <c r="B284" s="490" t="str">
        <f>VLOOKUP(A284,[3]Sheet1!$B$1:$D$1757,3,FALSE)</f>
        <v>AUDITOR I</v>
      </c>
      <c r="C284" s="490" t="str">
        <f>VLOOKUP(A284,[3]Sheet1!$B$1:$R$1757,17,FALSE)</f>
        <v>NONE</v>
      </c>
      <c r="D284" s="493">
        <v>55550</v>
      </c>
      <c r="E284" s="481">
        <v>0</v>
      </c>
      <c r="F284" s="482">
        <f>IF(D284&lt;60,0,ROUND(($D284*F$2)+VLOOKUP($C284,[2]CONFIG!$A$33:$C$43,3,FALSE),0))</f>
        <v>14324</v>
      </c>
      <c r="G284" s="482">
        <f>IF(D284&lt;60,0,ROUND(($D284*G$2)+VLOOKUP($C284,[2]CONFIG!$A$33:$C$43,3,FALSE),0))</f>
        <v>14324</v>
      </c>
      <c r="H284" s="482">
        <f>IF(D284&lt;60,0,ROUND(($D284*H$2)+VLOOKUP($C284,[2]CONFIG!$A$33:$C$43,3,FALSE),0))</f>
        <v>14324</v>
      </c>
      <c r="I284" s="482">
        <f>IF(D284&lt;60,0,ROUND(($D284*I$2)+VLOOKUP($C284,[2]CONFIG!$A$33:$C$43,3,FALSE),0))</f>
        <v>14324</v>
      </c>
      <c r="J284" s="491"/>
      <c r="K284" s="195">
        <f t="shared" si="16"/>
        <v>0</v>
      </c>
      <c r="L284" s="195">
        <f t="shared" si="17"/>
        <v>0</v>
      </c>
      <c r="M284" s="195">
        <f t="shared" si="18"/>
        <v>0</v>
      </c>
      <c r="N284" s="195">
        <f t="shared" si="19"/>
        <v>0</v>
      </c>
      <c r="P284" s="195">
        <v>0</v>
      </c>
      <c r="Q284" s="195">
        <v>0</v>
      </c>
    </row>
    <row r="285" spans="1:17" hidden="1" x14ac:dyDescent="0.25">
      <c r="A285" s="485" t="s">
        <v>625</v>
      </c>
      <c r="B285" s="490" t="str">
        <f>VLOOKUP(A285,[3]Sheet1!$B$1:$D$1757,3,FALSE)</f>
        <v>BUILDING ENGINEER</v>
      </c>
      <c r="C285" s="490" t="str">
        <f>VLOOKUP(A285,[3]Sheet1!$B$1:$R$1757,17,FALSE)</f>
        <v>NONE</v>
      </c>
      <c r="D285" s="493">
        <v>55550</v>
      </c>
      <c r="E285" s="481">
        <v>0</v>
      </c>
      <c r="F285" s="482">
        <f>IF(D285&lt;60,0,ROUND(($D285*F$2)+VLOOKUP($C285,[2]CONFIG!$A$33:$C$43,3,FALSE),0))</f>
        <v>14324</v>
      </c>
      <c r="G285" s="482">
        <f>IF(D285&lt;60,0,ROUND(($D285*G$2)+VLOOKUP($C285,[2]CONFIG!$A$33:$C$43,3,FALSE),0))</f>
        <v>14324</v>
      </c>
      <c r="H285" s="482">
        <f>IF(D285&lt;60,0,ROUND(($D285*H$2)+VLOOKUP($C285,[2]CONFIG!$A$33:$C$43,3,FALSE),0))</f>
        <v>14324</v>
      </c>
      <c r="I285" s="482">
        <f>IF(D285&lt;60,0,ROUND(($D285*I$2)+VLOOKUP($C285,[2]CONFIG!$A$33:$C$43,3,FALSE),0))</f>
        <v>14324</v>
      </c>
      <c r="J285" s="491"/>
      <c r="K285" s="195">
        <f t="shared" si="16"/>
        <v>0</v>
      </c>
      <c r="L285" s="195">
        <f t="shared" si="17"/>
        <v>0</v>
      </c>
      <c r="M285" s="195">
        <f t="shared" si="18"/>
        <v>0</v>
      </c>
      <c r="N285" s="195">
        <f t="shared" si="19"/>
        <v>0</v>
      </c>
      <c r="P285" s="195">
        <v>0</v>
      </c>
      <c r="Q285" s="195">
        <v>0</v>
      </c>
    </row>
    <row r="286" spans="1:17" hidden="1" x14ac:dyDescent="0.25">
      <c r="A286" s="485" t="s">
        <v>626</v>
      </c>
      <c r="B286" s="490" t="str">
        <f>VLOOKUP(A286,[3]Sheet1!$B$1:$D$1757,3,FALSE)</f>
        <v>SENIOR INTERNAL AUDITOR</v>
      </c>
      <c r="C286" s="490" t="str">
        <f>VLOOKUP(A286,[3]Sheet1!$B$1:$R$1757,17,FALSE)</f>
        <v>NONE</v>
      </c>
      <c r="D286" s="493">
        <v>55550</v>
      </c>
      <c r="E286" s="481">
        <v>0</v>
      </c>
      <c r="F286" s="482">
        <f>IF(D286&lt;60,0,ROUND(($D286*F$2)+VLOOKUP($C286,[2]CONFIG!$A$33:$C$43,3,FALSE),0))</f>
        <v>14324</v>
      </c>
      <c r="G286" s="482">
        <f>IF(D286&lt;60,0,ROUND(($D286*G$2)+VLOOKUP($C286,[2]CONFIG!$A$33:$C$43,3,FALSE),0))</f>
        <v>14324</v>
      </c>
      <c r="H286" s="482">
        <f>IF(D286&lt;60,0,ROUND(($D286*H$2)+VLOOKUP($C286,[2]CONFIG!$A$33:$C$43,3,FALSE),0))</f>
        <v>14324</v>
      </c>
      <c r="I286" s="482">
        <f>IF(D286&lt;60,0,ROUND(($D286*I$2)+VLOOKUP($C286,[2]CONFIG!$A$33:$C$43,3,FALSE),0))</f>
        <v>14324</v>
      </c>
      <c r="J286" s="491"/>
      <c r="K286" s="195">
        <f t="shared" si="16"/>
        <v>0</v>
      </c>
      <c r="L286" s="195">
        <f t="shared" si="17"/>
        <v>0</v>
      </c>
      <c r="M286" s="195">
        <f t="shared" si="18"/>
        <v>0</v>
      </c>
      <c r="N286" s="195">
        <f t="shared" si="19"/>
        <v>0</v>
      </c>
      <c r="P286" s="195">
        <v>0</v>
      </c>
      <c r="Q286" s="195">
        <v>0</v>
      </c>
    </row>
    <row r="287" spans="1:17" hidden="1" x14ac:dyDescent="0.25">
      <c r="A287" s="485" t="s">
        <v>627</v>
      </c>
      <c r="B287" s="490" t="str">
        <f>VLOOKUP(A287,[3]Sheet1!$B$1:$D$1757,3,FALSE)</f>
        <v>PROJECT COORDINATOR</v>
      </c>
      <c r="C287" s="490" t="str">
        <f>VLOOKUP(A287,[3]Sheet1!$B$1:$R$1757,17,FALSE)</f>
        <v>NONE</v>
      </c>
      <c r="D287" s="493">
        <v>55404</v>
      </c>
      <c r="E287" s="481">
        <v>0</v>
      </c>
      <c r="F287" s="482">
        <f>IF(D287&lt;60,0,ROUND(($D287*F$2)+VLOOKUP($C287,[2]CONFIG!$A$33:$C$43,3,FALSE),0))</f>
        <v>14296</v>
      </c>
      <c r="G287" s="482">
        <f>IF(D287&lt;60,0,ROUND(($D287*G$2)+VLOOKUP($C287,[2]CONFIG!$A$33:$C$43,3,FALSE),0))</f>
        <v>14296</v>
      </c>
      <c r="H287" s="482">
        <f>IF(D287&lt;60,0,ROUND(($D287*H$2)+VLOOKUP($C287,[2]CONFIG!$A$33:$C$43,3,FALSE),0))</f>
        <v>14296</v>
      </c>
      <c r="I287" s="482">
        <f>IF(D287&lt;60,0,ROUND(($D287*I$2)+VLOOKUP($C287,[2]CONFIG!$A$33:$C$43,3,FALSE),0))</f>
        <v>14296</v>
      </c>
      <c r="J287" s="491"/>
      <c r="K287" s="195">
        <f t="shared" si="16"/>
        <v>0</v>
      </c>
      <c r="L287" s="195">
        <f t="shared" si="17"/>
        <v>0</v>
      </c>
      <c r="M287" s="195">
        <f t="shared" si="18"/>
        <v>0</v>
      </c>
      <c r="N287" s="195">
        <f t="shared" si="19"/>
        <v>0</v>
      </c>
      <c r="P287" s="195">
        <v>0</v>
      </c>
      <c r="Q287" s="195">
        <v>0</v>
      </c>
    </row>
    <row r="288" spans="1:17" hidden="1" x14ac:dyDescent="0.25">
      <c r="A288" s="485" t="s">
        <v>628</v>
      </c>
      <c r="B288" s="490" t="str">
        <f>VLOOKUP(A288,[3]Sheet1!$B$1:$D$1757,3,FALSE)</f>
        <v>PROJECT COORDINATOR</v>
      </c>
      <c r="C288" s="490" t="str">
        <f>VLOOKUP(A288,[3]Sheet1!$B$1:$R$1757,17,FALSE)</f>
        <v>NONE</v>
      </c>
      <c r="D288" s="493">
        <v>55032</v>
      </c>
      <c r="E288" s="481">
        <v>0</v>
      </c>
      <c r="F288" s="482">
        <f>IF(D288&lt;60,0,ROUND(($D288*F$2)+VLOOKUP($C288,[2]CONFIG!$A$33:$C$43,3,FALSE),0))</f>
        <v>14226</v>
      </c>
      <c r="G288" s="482">
        <f>IF(D288&lt;60,0,ROUND(($D288*G$2)+VLOOKUP($C288,[2]CONFIG!$A$33:$C$43,3,FALSE),0))</f>
        <v>14226</v>
      </c>
      <c r="H288" s="482">
        <f>IF(D288&lt;60,0,ROUND(($D288*H$2)+VLOOKUP($C288,[2]CONFIG!$A$33:$C$43,3,FALSE),0))</f>
        <v>14226</v>
      </c>
      <c r="I288" s="482">
        <f>IF(D288&lt;60,0,ROUND(($D288*I$2)+VLOOKUP($C288,[2]CONFIG!$A$33:$C$43,3,FALSE),0))</f>
        <v>14226</v>
      </c>
      <c r="J288" s="491"/>
      <c r="K288" s="195">
        <f t="shared" si="16"/>
        <v>0</v>
      </c>
      <c r="L288" s="195">
        <f t="shared" si="17"/>
        <v>0</v>
      </c>
      <c r="M288" s="195">
        <f t="shared" si="18"/>
        <v>0</v>
      </c>
      <c r="N288" s="195">
        <f t="shared" si="19"/>
        <v>0</v>
      </c>
      <c r="P288" s="195">
        <v>0</v>
      </c>
      <c r="Q288" s="195">
        <v>0</v>
      </c>
    </row>
    <row r="289" spans="1:17" hidden="1" x14ac:dyDescent="0.25">
      <c r="A289" s="485" t="s">
        <v>629</v>
      </c>
      <c r="B289" s="490" t="str">
        <f>VLOOKUP(A289,[3]Sheet1!$B$1:$D$1757,3,FALSE)</f>
        <v>PLNG &amp; RESEARCH ANLYT II</v>
      </c>
      <c r="C289" s="490" t="str">
        <f>VLOOKUP(A289,[3]Sheet1!$B$1:$R$1757,17,FALSE)</f>
        <v>NONE</v>
      </c>
      <c r="D289" s="493">
        <v>54926</v>
      </c>
      <c r="E289" s="481">
        <v>0</v>
      </c>
      <c r="F289" s="482">
        <f>IF(D289&lt;60,0,ROUND(($D289*F$2)+VLOOKUP($C289,[2]CONFIG!$A$33:$C$43,3,FALSE),0))</f>
        <v>14206</v>
      </c>
      <c r="G289" s="482">
        <f>IF(D289&lt;60,0,ROUND(($D289*G$2)+VLOOKUP($C289,[2]CONFIG!$A$33:$C$43,3,FALSE),0))</f>
        <v>14206</v>
      </c>
      <c r="H289" s="482">
        <f>IF(D289&lt;60,0,ROUND(($D289*H$2)+VLOOKUP($C289,[2]CONFIG!$A$33:$C$43,3,FALSE),0))</f>
        <v>14206</v>
      </c>
      <c r="I289" s="482">
        <f>IF(D289&lt;60,0,ROUND(($D289*I$2)+VLOOKUP($C289,[2]CONFIG!$A$33:$C$43,3,FALSE),0))</f>
        <v>14206</v>
      </c>
      <c r="J289" s="491"/>
      <c r="K289" s="195">
        <f t="shared" si="16"/>
        <v>0</v>
      </c>
      <c r="L289" s="195">
        <f t="shared" si="17"/>
        <v>0</v>
      </c>
      <c r="M289" s="195">
        <f t="shared" si="18"/>
        <v>0</v>
      </c>
      <c r="N289" s="195">
        <f t="shared" si="19"/>
        <v>0</v>
      </c>
      <c r="P289" s="195">
        <v>0</v>
      </c>
      <c r="Q289" s="195">
        <v>0</v>
      </c>
    </row>
    <row r="290" spans="1:17" hidden="1" x14ac:dyDescent="0.25">
      <c r="A290" s="485" t="s">
        <v>630</v>
      </c>
      <c r="B290" s="490" t="str">
        <f>VLOOKUP(A290,[3]Sheet1!$B$1:$D$1757,3,FALSE)</f>
        <v>L3 BOILER/COMBUSTION TECH</v>
      </c>
      <c r="C290" s="490" t="str">
        <f>VLOOKUP(A290,[3]Sheet1!$B$1:$R$1757,17,FALSE)</f>
        <v>GRND</v>
      </c>
      <c r="D290" s="493">
        <v>55350</v>
      </c>
      <c r="E290" s="481">
        <v>0</v>
      </c>
      <c r="F290" s="482">
        <f>IF(D290&lt;60,0,ROUND(($D290*F$2)+VLOOKUP($C290,[2]CONFIG!$A$33:$C$43,3,FALSE),0))</f>
        <v>15754</v>
      </c>
      <c r="G290" s="482">
        <f>IF(D290&lt;60,0,ROUND(($D290*G$2)+VLOOKUP($C290,[2]CONFIG!$A$33:$C$43,3,FALSE),0))</f>
        <v>15754</v>
      </c>
      <c r="H290" s="482">
        <f>IF(D290&lt;60,0,ROUND(($D290*H$2)+VLOOKUP($C290,[2]CONFIG!$A$33:$C$43,3,FALSE),0))</f>
        <v>15754</v>
      </c>
      <c r="I290" s="482">
        <f>IF(D290&lt;60,0,ROUND(($D290*I$2)+VLOOKUP($C290,[2]CONFIG!$A$33:$C$43,3,FALSE),0))</f>
        <v>15754</v>
      </c>
      <c r="J290" s="491"/>
      <c r="K290" s="195">
        <f t="shared" si="16"/>
        <v>0</v>
      </c>
      <c r="L290" s="195">
        <f t="shared" si="17"/>
        <v>0</v>
      </c>
      <c r="M290" s="195">
        <f t="shared" si="18"/>
        <v>0</v>
      </c>
      <c r="N290" s="195">
        <f t="shared" si="19"/>
        <v>0</v>
      </c>
      <c r="P290" s="195">
        <v>0</v>
      </c>
      <c r="Q290" s="195">
        <v>0</v>
      </c>
    </row>
    <row r="291" spans="1:17" hidden="1" x14ac:dyDescent="0.25">
      <c r="A291" s="485" t="s">
        <v>631</v>
      </c>
      <c r="B291" s="490" t="str">
        <f>VLOOKUP(A291,[3]Sheet1!$B$1:$D$1757,3,FALSE)</f>
        <v>L3 CONTROLS TECH</v>
      </c>
      <c r="C291" s="490" t="str">
        <f>VLOOKUP(A291,[3]Sheet1!$B$1:$R$1757,17,FALSE)</f>
        <v>GRND</v>
      </c>
      <c r="D291" s="493">
        <v>55350</v>
      </c>
      <c r="E291" s="481">
        <v>0</v>
      </c>
      <c r="F291" s="482">
        <f>IF(D291&lt;60,0,ROUND(($D291*F$2)+VLOOKUP($C291,[2]CONFIG!$A$33:$C$43,3,FALSE),0))</f>
        <v>15754</v>
      </c>
      <c r="G291" s="482">
        <f>IF(D291&lt;60,0,ROUND(($D291*G$2)+VLOOKUP($C291,[2]CONFIG!$A$33:$C$43,3,FALSE),0))</f>
        <v>15754</v>
      </c>
      <c r="H291" s="482">
        <f>IF(D291&lt;60,0,ROUND(($D291*H$2)+VLOOKUP($C291,[2]CONFIG!$A$33:$C$43,3,FALSE),0))</f>
        <v>15754</v>
      </c>
      <c r="I291" s="482">
        <f>IF(D291&lt;60,0,ROUND(($D291*I$2)+VLOOKUP($C291,[2]CONFIG!$A$33:$C$43,3,FALSE),0))</f>
        <v>15754</v>
      </c>
      <c r="J291" s="491"/>
      <c r="K291" s="195">
        <f t="shared" si="16"/>
        <v>0</v>
      </c>
      <c r="L291" s="195">
        <f t="shared" si="17"/>
        <v>0</v>
      </c>
      <c r="M291" s="195">
        <f t="shared" si="18"/>
        <v>0</v>
      </c>
      <c r="N291" s="195">
        <f t="shared" si="19"/>
        <v>0</v>
      </c>
      <c r="P291" s="195">
        <v>0</v>
      </c>
      <c r="Q291" s="195">
        <v>0</v>
      </c>
    </row>
    <row r="292" spans="1:17" hidden="1" x14ac:dyDescent="0.25">
      <c r="A292" s="485" t="s">
        <v>632</v>
      </c>
      <c r="B292" s="490" t="str">
        <f>VLOOKUP(A292,[3]Sheet1!$B$1:$D$1757,3,FALSE)</f>
        <v>L3 ELECTRICIAN</v>
      </c>
      <c r="C292" s="490" t="str">
        <f>VLOOKUP(A292,[3]Sheet1!$B$1:$R$1757,17,FALSE)</f>
        <v>GRND</v>
      </c>
      <c r="D292" s="493">
        <v>54645</v>
      </c>
      <c r="E292" s="481">
        <v>0</v>
      </c>
      <c r="F292" s="482">
        <f>IF(D292&lt;60,0,ROUND(($D292*F$2)+VLOOKUP($C292,[2]CONFIG!$A$33:$C$43,3,FALSE),0))</f>
        <v>15621</v>
      </c>
      <c r="G292" s="482">
        <f>IF(D292&lt;60,0,ROUND(($D292*G$2)+VLOOKUP($C292,[2]CONFIG!$A$33:$C$43,3,FALSE),0))</f>
        <v>15621</v>
      </c>
      <c r="H292" s="482">
        <f>IF(D292&lt;60,0,ROUND(($D292*H$2)+VLOOKUP($C292,[2]CONFIG!$A$33:$C$43,3,FALSE),0))</f>
        <v>15621</v>
      </c>
      <c r="I292" s="482">
        <f>IF(D292&lt;60,0,ROUND(($D292*I$2)+VLOOKUP($C292,[2]CONFIG!$A$33:$C$43,3,FALSE),0))</f>
        <v>15621</v>
      </c>
      <c r="J292" s="491"/>
      <c r="K292" s="195">
        <f t="shared" si="16"/>
        <v>0</v>
      </c>
      <c r="L292" s="195">
        <f t="shared" si="17"/>
        <v>0</v>
      </c>
      <c r="M292" s="195">
        <f t="shared" si="18"/>
        <v>0</v>
      </c>
      <c r="N292" s="195">
        <f t="shared" si="19"/>
        <v>0</v>
      </c>
      <c r="P292" s="195">
        <v>0</v>
      </c>
      <c r="Q292" s="195">
        <v>0</v>
      </c>
    </row>
    <row r="293" spans="1:17" hidden="1" x14ac:dyDescent="0.25">
      <c r="A293" s="485" t="s">
        <v>633</v>
      </c>
      <c r="B293" s="490" t="str">
        <f>VLOOKUP(A293,[3]Sheet1!$B$1:$D$1757,3,FALSE)</f>
        <v>L3 PLUMBER</v>
      </c>
      <c r="C293" s="490" t="str">
        <f>VLOOKUP(A293,[3]Sheet1!$B$1:$R$1757,17,FALSE)</f>
        <v>GRND</v>
      </c>
      <c r="D293" s="493">
        <v>54292</v>
      </c>
      <c r="E293" s="481">
        <v>0</v>
      </c>
      <c r="F293" s="482">
        <f>IF(D293&lt;60,0,ROUND(($D293*F$2)+VLOOKUP($C293,[2]CONFIG!$A$33:$C$43,3,FALSE),0))</f>
        <v>15554</v>
      </c>
      <c r="G293" s="482">
        <f>IF(D293&lt;60,0,ROUND(($D293*G$2)+VLOOKUP($C293,[2]CONFIG!$A$33:$C$43,3,FALSE),0))</f>
        <v>15554</v>
      </c>
      <c r="H293" s="482">
        <f>IF(D293&lt;60,0,ROUND(($D293*H$2)+VLOOKUP($C293,[2]CONFIG!$A$33:$C$43,3,FALSE),0))</f>
        <v>15554</v>
      </c>
      <c r="I293" s="482">
        <f>IF(D293&lt;60,0,ROUND(($D293*I$2)+VLOOKUP($C293,[2]CONFIG!$A$33:$C$43,3,FALSE),0))</f>
        <v>15554</v>
      </c>
      <c r="J293" s="491"/>
      <c r="K293" s="195">
        <f t="shared" si="16"/>
        <v>0</v>
      </c>
      <c r="L293" s="195">
        <f t="shared" si="17"/>
        <v>0</v>
      </c>
      <c r="M293" s="195">
        <f t="shared" si="18"/>
        <v>0</v>
      </c>
      <c r="N293" s="195">
        <f t="shared" si="19"/>
        <v>0</v>
      </c>
      <c r="P293" s="195">
        <v>0</v>
      </c>
      <c r="Q293" s="195">
        <v>0</v>
      </c>
    </row>
    <row r="294" spans="1:17" hidden="1" x14ac:dyDescent="0.25">
      <c r="A294" s="485" t="s">
        <v>634</v>
      </c>
      <c r="B294" s="490" t="str">
        <f>VLOOKUP(A294,[3]Sheet1!$B$1:$D$1757,3,FALSE)</f>
        <v>L3 REFRIGERATION-A/C TECH</v>
      </c>
      <c r="C294" s="490" t="str">
        <f>VLOOKUP(A294,[3]Sheet1!$B$1:$R$1757,17,FALSE)</f>
        <v>GRND</v>
      </c>
      <c r="D294" s="493">
        <v>55350</v>
      </c>
      <c r="E294" s="481">
        <v>0</v>
      </c>
      <c r="F294" s="482">
        <f>IF(D294&lt;60,0,ROUND(($D294*F$2)+VLOOKUP($C294,[2]CONFIG!$A$33:$C$43,3,FALSE),0))</f>
        <v>15754</v>
      </c>
      <c r="G294" s="482">
        <f>IF(D294&lt;60,0,ROUND(($D294*G$2)+VLOOKUP($C294,[2]CONFIG!$A$33:$C$43,3,FALSE),0))</f>
        <v>15754</v>
      </c>
      <c r="H294" s="482">
        <f>IF(D294&lt;60,0,ROUND(($D294*H$2)+VLOOKUP($C294,[2]CONFIG!$A$33:$C$43,3,FALSE),0))</f>
        <v>15754</v>
      </c>
      <c r="I294" s="482">
        <f>IF(D294&lt;60,0,ROUND(($D294*I$2)+VLOOKUP($C294,[2]CONFIG!$A$33:$C$43,3,FALSE),0))</f>
        <v>15754</v>
      </c>
      <c r="J294" s="491"/>
      <c r="K294" s="195">
        <f t="shared" si="16"/>
        <v>0</v>
      </c>
      <c r="L294" s="195">
        <f t="shared" si="17"/>
        <v>0</v>
      </c>
      <c r="M294" s="195">
        <f t="shared" si="18"/>
        <v>0</v>
      </c>
      <c r="N294" s="195">
        <f t="shared" si="19"/>
        <v>0</v>
      </c>
      <c r="P294" s="195">
        <v>0</v>
      </c>
      <c r="Q294" s="195">
        <v>0</v>
      </c>
    </row>
    <row r="295" spans="1:17" hidden="1" x14ac:dyDescent="0.25">
      <c r="A295" s="485" t="s">
        <v>635</v>
      </c>
      <c r="B295" s="490" t="str">
        <f>VLOOKUP(A295,[3]Sheet1!$B$1:$D$1757,3,FALSE)</f>
        <v>L3 SHEET METAL TECH</v>
      </c>
      <c r="C295" s="490" t="str">
        <f>VLOOKUP(A295,[3]Sheet1!$B$1:$R$1757,17,FALSE)</f>
        <v>GRND</v>
      </c>
      <c r="D295" s="493">
        <v>54155</v>
      </c>
      <c r="E295" s="481">
        <v>0</v>
      </c>
      <c r="F295" s="482">
        <f>IF(D295&lt;60,0,ROUND(($D295*F$2)+VLOOKUP($C295,[2]CONFIG!$A$33:$C$43,3,FALSE),0))</f>
        <v>15528</v>
      </c>
      <c r="G295" s="482">
        <f>IF(D295&lt;60,0,ROUND(($D295*G$2)+VLOOKUP($C295,[2]CONFIG!$A$33:$C$43,3,FALSE),0))</f>
        <v>15528</v>
      </c>
      <c r="H295" s="482">
        <f>IF(D295&lt;60,0,ROUND(($D295*H$2)+VLOOKUP($C295,[2]CONFIG!$A$33:$C$43,3,FALSE),0))</f>
        <v>15528</v>
      </c>
      <c r="I295" s="482">
        <f>IF(D295&lt;60,0,ROUND(($D295*I$2)+VLOOKUP($C295,[2]CONFIG!$A$33:$C$43,3,FALSE),0))</f>
        <v>15528</v>
      </c>
      <c r="J295" s="491"/>
      <c r="K295" s="195">
        <f t="shared" si="16"/>
        <v>0</v>
      </c>
      <c r="L295" s="195">
        <f t="shared" si="17"/>
        <v>0</v>
      </c>
      <c r="M295" s="195">
        <f t="shared" si="18"/>
        <v>0</v>
      </c>
      <c r="N295" s="195">
        <f t="shared" si="19"/>
        <v>0</v>
      </c>
      <c r="P295" s="195">
        <v>0</v>
      </c>
      <c r="Q295" s="195">
        <v>0</v>
      </c>
    </row>
    <row r="296" spans="1:17" hidden="1" x14ac:dyDescent="0.25">
      <c r="A296" s="485" t="s">
        <v>636</v>
      </c>
      <c r="B296" s="490" t="str">
        <f>VLOOKUP(A296,[3]Sheet1!$B$1:$D$1757,3,FALSE)</f>
        <v>L3 STEAM/HYDRONIC SYS TECH</v>
      </c>
      <c r="C296" s="490" t="str">
        <f>VLOOKUP(A296,[3]Sheet1!$B$1:$R$1757,17,FALSE)</f>
        <v>GRND</v>
      </c>
      <c r="D296" s="493">
        <v>55154</v>
      </c>
      <c r="E296" s="481">
        <v>0</v>
      </c>
      <c r="F296" s="482">
        <f>IF(D296&lt;60,0,ROUND(($D296*F$2)+VLOOKUP($C296,[2]CONFIG!$A$33:$C$43,3,FALSE),0))</f>
        <v>15717</v>
      </c>
      <c r="G296" s="482">
        <f>IF(D296&lt;60,0,ROUND(($D296*G$2)+VLOOKUP($C296,[2]CONFIG!$A$33:$C$43,3,FALSE),0))</f>
        <v>15717</v>
      </c>
      <c r="H296" s="482">
        <f>IF(D296&lt;60,0,ROUND(($D296*H$2)+VLOOKUP($C296,[2]CONFIG!$A$33:$C$43,3,FALSE),0))</f>
        <v>15717</v>
      </c>
      <c r="I296" s="482">
        <f>IF(D296&lt;60,0,ROUND(($D296*I$2)+VLOOKUP($C296,[2]CONFIG!$A$33:$C$43,3,FALSE),0))</f>
        <v>15717</v>
      </c>
      <c r="J296" s="491"/>
      <c r="K296" s="195">
        <f t="shared" si="16"/>
        <v>0</v>
      </c>
      <c r="L296" s="195">
        <f t="shared" si="17"/>
        <v>0</v>
      </c>
      <c r="M296" s="195">
        <f t="shared" si="18"/>
        <v>0</v>
      </c>
      <c r="N296" s="195">
        <f t="shared" si="19"/>
        <v>0</v>
      </c>
      <c r="P296" s="195">
        <v>0</v>
      </c>
      <c r="Q296" s="195">
        <v>0</v>
      </c>
    </row>
    <row r="297" spans="1:17" hidden="1" x14ac:dyDescent="0.25">
      <c r="A297" s="485" t="s">
        <v>637</v>
      </c>
      <c r="B297" s="490" t="str">
        <f>VLOOKUP(A297,[3]Sheet1!$B$1:$D$1757,3,FALSE)</f>
        <v>RECRUITER</v>
      </c>
      <c r="C297" s="490" t="str">
        <f>VLOOKUP(A297,[3]Sheet1!$B$1:$R$1757,17,FALSE)</f>
        <v>NONE</v>
      </c>
      <c r="D297" s="493">
        <v>54877</v>
      </c>
      <c r="E297" s="481">
        <v>0</v>
      </c>
      <c r="F297" s="482">
        <f>IF(D297&lt;60,0,ROUND(($D297*F$2)+VLOOKUP($C297,[2]CONFIG!$A$33:$C$43,3,FALSE),0))</f>
        <v>14197</v>
      </c>
      <c r="G297" s="482">
        <f>IF(D297&lt;60,0,ROUND(($D297*G$2)+VLOOKUP($C297,[2]CONFIG!$A$33:$C$43,3,FALSE),0))</f>
        <v>14197</v>
      </c>
      <c r="H297" s="482">
        <f>IF(D297&lt;60,0,ROUND(($D297*H$2)+VLOOKUP($C297,[2]CONFIG!$A$33:$C$43,3,FALSE),0))</f>
        <v>14197</v>
      </c>
      <c r="I297" s="482">
        <f>IF(D297&lt;60,0,ROUND(($D297*I$2)+VLOOKUP($C297,[2]CONFIG!$A$33:$C$43,3,FALSE),0))</f>
        <v>14197</v>
      </c>
      <c r="J297" s="491"/>
      <c r="K297" s="195">
        <f t="shared" si="16"/>
        <v>0</v>
      </c>
      <c r="L297" s="195">
        <f t="shared" si="17"/>
        <v>0</v>
      </c>
      <c r="M297" s="195">
        <f t="shared" si="18"/>
        <v>0</v>
      </c>
      <c r="N297" s="195">
        <f t="shared" si="19"/>
        <v>0</v>
      </c>
      <c r="P297" s="195">
        <v>0</v>
      </c>
      <c r="Q297" s="195">
        <v>0</v>
      </c>
    </row>
    <row r="298" spans="1:17" hidden="1" x14ac:dyDescent="0.25">
      <c r="A298" s="485" t="s">
        <v>253</v>
      </c>
      <c r="B298" s="490" t="str">
        <f>VLOOKUP(A298,[3]Sheet1!$B$1:$D$1757,3,FALSE)</f>
        <v>SCHOOL PC APPS SPECIALIST 220</v>
      </c>
      <c r="C298" s="490" t="str">
        <f>VLOOKUP(A298,[3]Sheet1!$B$1:$R$1757,17,FALSE)</f>
        <v>NONE</v>
      </c>
      <c r="D298" s="493">
        <v>54873</v>
      </c>
      <c r="E298" s="481">
        <v>0</v>
      </c>
      <c r="F298" s="482">
        <f>IF(D298&lt;60,0,ROUND(($D298*F$2)+VLOOKUP($C298,[2]CONFIG!$A$33:$C$43,3,FALSE),0))</f>
        <v>14196</v>
      </c>
      <c r="G298" s="482">
        <f>IF(D298&lt;60,0,ROUND(($D298*G$2)+VLOOKUP($C298,[2]CONFIG!$A$33:$C$43,3,FALSE),0))</f>
        <v>14196</v>
      </c>
      <c r="H298" s="482">
        <f>IF(D298&lt;60,0,ROUND(($D298*H$2)+VLOOKUP($C298,[2]CONFIG!$A$33:$C$43,3,FALSE),0))</f>
        <v>14196</v>
      </c>
      <c r="I298" s="482">
        <f>IF(D298&lt;60,0,ROUND(($D298*I$2)+VLOOKUP($C298,[2]CONFIG!$A$33:$C$43,3,FALSE),0))</f>
        <v>14196</v>
      </c>
      <c r="J298" s="491"/>
      <c r="K298" s="195">
        <f t="shared" si="16"/>
        <v>0</v>
      </c>
      <c r="L298" s="195">
        <f t="shared" si="17"/>
        <v>0</v>
      </c>
      <c r="M298" s="195">
        <f t="shared" si="18"/>
        <v>0</v>
      </c>
      <c r="N298" s="195">
        <f t="shared" si="19"/>
        <v>0</v>
      </c>
      <c r="P298" s="195">
        <v>0</v>
      </c>
      <c r="Q298" s="195">
        <v>0</v>
      </c>
    </row>
    <row r="299" spans="1:17" hidden="1" x14ac:dyDescent="0.25">
      <c r="A299" s="485" t="s">
        <v>638</v>
      </c>
      <c r="B299" s="490" t="str">
        <f>VLOOKUP(A299,[3]Sheet1!$B$1:$D$1757,3,FALSE)</f>
        <v>SUPV, DRIVER TRAINING</v>
      </c>
      <c r="C299" s="490" t="str">
        <f>VLOOKUP(A299,[3]Sheet1!$B$1:$R$1757,17,FALSE)</f>
        <v>ADMN</v>
      </c>
      <c r="D299" s="493">
        <v>54722</v>
      </c>
      <c r="E299" s="481">
        <v>0</v>
      </c>
      <c r="F299" s="482">
        <f>IF(D299&lt;60,0,ROUND(($D299*F$2)+VLOOKUP($C299,[2]CONFIG!$A$33:$C$43,3,FALSE),0))</f>
        <v>14122</v>
      </c>
      <c r="G299" s="482">
        <f>IF(D299&lt;60,0,ROUND(($D299*G$2)+VLOOKUP($C299,[2]CONFIG!$A$33:$C$43,3,FALSE),0))</f>
        <v>14122</v>
      </c>
      <c r="H299" s="482">
        <f>IF(D299&lt;60,0,ROUND(($D299*H$2)+VLOOKUP($C299,[2]CONFIG!$A$33:$C$43,3,FALSE),0))</f>
        <v>14122</v>
      </c>
      <c r="I299" s="482">
        <f>IF(D299&lt;60,0,ROUND(($D299*I$2)+VLOOKUP($C299,[2]CONFIG!$A$33:$C$43,3,FALSE),0))</f>
        <v>14122</v>
      </c>
      <c r="J299" s="491"/>
      <c r="K299" s="195">
        <f t="shared" si="16"/>
        <v>0</v>
      </c>
      <c r="L299" s="195">
        <f t="shared" si="17"/>
        <v>0</v>
      </c>
      <c r="M299" s="195">
        <f t="shared" si="18"/>
        <v>0</v>
      </c>
      <c r="N299" s="195">
        <f t="shared" si="19"/>
        <v>0</v>
      </c>
      <c r="P299" s="195">
        <v>0</v>
      </c>
      <c r="Q299" s="195">
        <v>0</v>
      </c>
    </row>
    <row r="300" spans="1:17" hidden="1" x14ac:dyDescent="0.25">
      <c r="A300" s="485" t="s">
        <v>639</v>
      </c>
      <c r="B300" s="490" t="str">
        <f>VLOOKUP(A300,[3]Sheet1!$B$1:$D$1757,3,FALSE)</f>
        <v>TRAINING  &amp; DVLPMNT SPECLST</v>
      </c>
      <c r="C300" s="490" t="str">
        <f>VLOOKUP(A300,[3]Sheet1!$B$1:$R$1757,17,FALSE)</f>
        <v>NONE</v>
      </c>
      <c r="D300" s="493">
        <v>54478</v>
      </c>
      <c r="E300" s="481">
        <v>0</v>
      </c>
      <c r="F300" s="482">
        <f>IF(D300&lt;60,0,ROUND(($D300*F$2)+VLOOKUP($C300,[2]CONFIG!$A$33:$C$43,3,FALSE),0))</f>
        <v>14121</v>
      </c>
      <c r="G300" s="482">
        <f>IF(D300&lt;60,0,ROUND(($D300*G$2)+VLOOKUP($C300,[2]CONFIG!$A$33:$C$43,3,FALSE),0))</f>
        <v>14121</v>
      </c>
      <c r="H300" s="482">
        <f>IF(D300&lt;60,0,ROUND(($D300*H$2)+VLOOKUP($C300,[2]CONFIG!$A$33:$C$43,3,FALSE),0))</f>
        <v>14121</v>
      </c>
      <c r="I300" s="482">
        <f>IF(D300&lt;60,0,ROUND(($D300*I$2)+VLOOKUP($C300,[2]CONFIG!$A$33:$C$43,3,FALSE),0))</f>
        <v>14121</v>
      </c>
      <c r="J300" s="491"/>
      <c r="K300" s="195">
        <f t="shared" si="16"/>
        <v>0</v>
      </c>
      <c r="L300" s="195">
        <f t="shared" si="17"/>
        <v>0</v>
      </c>
      <c r="M300" s="195">
        <f t="shared" si="18"/>
        <v>0</v>
      </c>
      <c r="N300" s="195">
        <f t="shared" si="19"/>
        <v>0</v>
      </c>
      <c r="P300" s="195">
        <v>0</v>
      </c>
      <c r="Q300" s="195">
        <v>0</v>
      </c>
    </row>
    <row r="301" spans="1:17" hidden="1" x14ac:dyDescent="0.25">
      <c r="A301" s="485" t="s">
        <v>640</v>
      </c>
      <c r="B301" s="490" t="str">
        <f>VLOOKUP(A301,[3]Sheet1!$B$1:$D$1757,3,FALSE)</f>
        <v>SUPV, ATHLETICS</v>
      </c>
      <c r="C301" s="490" t="str">
        <f>VLOOKUP(A301,[3]Sheet1!$B$1:$R$1757,17,FALSE)</f>
        <v>ADMN</v>
      </c>
      <c r="D301" s="493">
        <v>54146</v>
      </c>
      <c r="E301" s="481">
        <v>0</v>
      </c>
      <c r="F301" s="482">
        <f>IF(D301&lt;60,0,ROUND(($D301*F$2)+VLOOKUP($C301,[2]CONFIG!$A$33:$C$43,3,FALSE),0))</f>
        <v>14013</v>
      </c>
      <c r="G301" s="482">
        <f>IF(D301&lt;60,0,ROUND(($D301*G$2)+VLOOKUP($C301,[2]CONFIG!$A$33:$C$43,3,FALSE),0))</f>
        <v>14013</v>
      </c>
      <c r="H301" s="482">
        <f>IF(D301&lt;60,0,ROUND(($D301*H$2)+VLOOKUP($C301,[2]CONFIG!$A$33:$C$43,3,FALSE),0))</f>
        <v>14013</v>
      </c>
      <c r="I301" s="482">
        <f>IF(D301&lt;60,0,ROUND(($D301*I$2)+VLOOKUP($C301,[2]CONFIG!$A$33:$C$43,3,FALSE),0))</f>
        <v>14013</v>
      </c>
      <c r="J301" s="491"/>
      <c r="K301" s="195">
        <f t="shared" si="16"/>
        <v>0</v>
      </c>
      <c r="L301" s="195">
        <f t="shared" si="17"/>
        <v>0</v>
      </c>
      <c r="M301" s="195">
        <f t="shared" si="18"/>
        <v>0</v>
      </c>
      <c r="N301" s="195">
        <f t="shared" si="19"/>
        <v>0</v>
      </c>
      <c r="P301" s="195">
        <v>0</v>
      </c>
      <c r="Q301" s="195">
        <v>0</v>
      </c>
    </row>
    <row r="302" spans="1:17" hidden="1" x14ac:dyDescent="0.25">
      <c r="A302" s="485" t="s">
        <v>641</v>
      </c>
      <c r="B302" s="490" t="str">
        <f>VLOOKUP(A302,[3]Sheet1!$B$1:$D$1757,3,FALSE)</f>
        <v>SUPV, FOOD VENDING SVCS</v>
      </c>
      <c r="C302" s="490" t="str">
        <f>VLOOKUP(A302,[3]Sheet1!$B$1:$R$1757,17,FALSE)</f>
        <v>ADMN</v>
      </c>
      <c r="D302" s="493">
        <v>53956</v>
      </c>
      <c r="E302" s="481">
        <v>0</v>
      </c>
      <c r="F302" s="482">
        <f>IF(D302&lt;60,0,ROUND(($D302*F$2)+VLOOKUP($C302,[2]CONFIG!$A$33:$C$43,3,FALSE),0))</f>
        <v>13977</v>
      </c>
      <c r="G302" s="482">
        <f>IF(D302&lt;60,0,ROUND(($D302*G$2)+VLOOKUP($C302,[2]CONFIG!$A$33:$C$43,3,FALSE),0))</f>
        <v>13977</v>
      </c>
      <c r="H302" s="482">
        <f>IF(D302&lt;60,0,ROUND(($D302*H$2)+VLOOKUP($C302,[2]CONFIG!$A$33:$C$43,3,FALSE),0))</f>
        <v>13977</v>
      </c>
      <c r="I302" s="482">
        <f>IF(D302&lt;60,0,ROUND(($D302*I$2)+VLOOKUP($C302,[2]CONFIG!$A$33:$C$43,3,FALSE),0))</f>
        <v>13977</v>
      </c>
      <c r="J302" s="491"/>
      <c r="K302" s="195">
        <f t="shared" si="16"/>
        <v>0</v>
      </c>
      <c r="L302" s="195">
        <f t="shared" si="17"/>
        <v>0</v>
      </c>
      <c r="M302" s="195">
        <f t="shared" si="18"/>
        <v>0</v>
      </c>
      <c r="N302" s="195">
        <f t="shared" si="19"/>
        <v>0</v>
      </c>
      <c r="P302" s="195">
        <v>0</v>
      </c>
      <c r="Q302" s="195">
        <v>0</v>
      </c>
    </row>
    <row r="303" spans="1:17" hidden="1" x14ac:dyDescent="0.25">
      <c r="A303" s="485" t="s">
        <v>642</v>
      </c>
      <c r="B303" s="490" t="str">
        <f>VLOOKUP(A303,[3]Sheet1!$B$1:$D$1757,3,FALSE)</f>
        <v>SUPERVISOR</v>
      </c>
      <c r="C303" s="490" t="str">
        <f>VLOOKUP(A303,[3]Sheet1!$B$1:$R$1757,17,FALSE)</f>
        <v>ADMN</v>
      </c>
      <c r="D303" s="493">
        <v>53917</v>
      </c>
      <c r="E303" s="481">
        <v>0</v>
      </c>
      <c r="F303" s="482">
        <f>IF(D303&lt;60,0,ROUND(($D303*F$2)+VLOOKUP($C303,[2]CONFIG!$A$33:$C$43,3,FALSE),0))</f>
        <v>13970</v>
      </c>
      <c r="G303" s="482">
        <f>IF(D303&lt;60,0,ROUND(($D303*G$2)+VLOOKUP($C303,[2]CONFIG!$A$33:$C$43,3,FALSE),0))</f>
        <v>13970</v>
      </c>
      <c r="H303" s="482">
        <f>IF(D303&lt;60,0,ROUND(($D303*H$2)+VLOOKUP($C303,[2]CONFIG!$A$33:$C$43,3,FALSE),0))</f>
        <v>13970</v>
      </c>
      <c r="I303" s="482">
        <f>IF(D303&lt;60,0,ROUND(($D303*I$2)+VLOOKUP($C303,[2]CONFIG!$A$33:$C$43,3,FALSE),0))</f>
        <v>13970</v>
      </c>
      <c r="J303" s="491"/>
      <c r="K303" s="195">
        <f t="shared" si="16"/>
        <v>0</v>
      </c>
      <c r="L303" s="195">
        <f t="shared" si="17"/>
        <v>0</v>
      </c>
      <c r="M303" s="195">
        <f t="shared" si="18"/>
        <v>0</v>
      </c>
      <c r="N303" s="195">
        <f t="shared" si="19"/>
        <v>0</v>
      </c>
      <c r="P303" s="195">
        <v>0</v>
      </c>
      <c r="Q303" s="195">
        <v>0</v>
      </c>
    </row>
    <row r="304" spans="1:17" hidden="1" x14ac:dyDescent="0.25">
      <c r="A304" s="485" t="s">
        <v>322</v>
      </c>
      <c r="B304" s="490" t="str">
        <f>VLOOKUP(A304,[3]Sheet1!$B$1:$D$1757,3,FALSE)</f>
        <v>MGR, SCHL OFFICE HS</v>
      </c>
      <c r="C304" s="490" t="str">
        <f>VLOOKUP(A304,[3]Sheet1!$B$1:$R$1757,17,FALSE)</f>
        <v>ADMN</v>
      </c>
      <c r="D304" s="493">
        <v>53832</v>
      </c>
      <c r="E304" s="481">
        <v>0</v>
      </c>
      <c r="F304" s="482">
        <f>IF(D304&lt;60,0,ROUND(($D304*F$2)+VLOOKUP($C304,[2]CONFIG!$A$33:$C$43,3,FALSE),0))</f>
        <v>13953</v>
      </c>
      <c r="G304" s="482">
        <f>IF(D304&lt;60,0,ROUND(($D304*G$2)+VLOOKUP($C304,[2]CONFIG!$A$33:$C$43,3,FALSE),0))</f>
        <v>13953</v>
      </c>
      <c r="H304" s="482">
        <f>IF(D304&lt;60,0,ROUND(($D304*H$2)+VLOOKUP($C304,[2]CONFIG!$A$33:$C$43,3,FALSE),0))</f>
        <v>13953</v>
      </c>
      <c r="I304" s="482">
        <f>IF(D304&lt;60,0,ROUND(($D304*I$2)+VLOOKUP($C304,[2]CONFIG!$A$33:$C$43,3,FALSE),0))</f>
        <v>13953</v>
      </c>
      <c r="J304" s="491"/>
      <c r="K304" s="195">
        <f t="shared" si="16"/>
        <v>0</v>
      </c>
      <c r="L304" s="195">
        <f t="shared" si="17"/>
        <v>0</v>
      </c>
      <c r="M304" s="195">
        <f t="shared" si="18"/>
        <v>0</v>
      </c>
      <c r="N304" s="195">
        <f t="shared" si="19"/>
        <v>0</v>
      </c>
      <c r="P304" s="195">
        <v>0</v>
      </c>
      <c r="Q304" s="195">
        <v>0</v>
      </c>
    </row>
    <row r="305" spans="1:17" hidden="1" x14ac:dyDescent="0.25">
      <c r="A305" s="485" t="s">
        <v>643</v>
      </c>
      <c r="B305" s="490" t="str">
        <f>VLOOKUP(A305,[3]Sheet1!$B$1:$D$1757,3,FALSE)</f>
        <v>HELP DESK SPECIALIST I</v>
      </c>
      <c r="C305" s="490" t="str">
        <f>VLOOKUP(A305,[3]Sheet1!$B$1:$R$1757,17,FALSE)</f>
        <v>NONE</v>
      </c>
      <c r="D305" s="493">
        <v>53299</v>
      </c>
      <c r="E305" s="481">
        <v>0</v>
      </c>
      <c r="F305" s="482">
        <f>IF(D305&lt;60,0,ROUND(($D305*F$2)+VLOOKUP($C305,[2]CONFIG!$A$33:$C$43,3,FALSE),0))</f>
        <v>13899</v>
      </c>
      <c r="G305" s="482">
        <f>IF(D305&lt;60,0,ROUND(($D305*G$2)+VLOOKUP($C305,[2]CONFIG!$A$33:$C$43,3,FALSE),0))</f>
        <v>13899</v>
      </c>
      <c r="H305" s="482">
        <f>IF(D305&lt;60,0,ROUND(($D305*H$2)+VLOOKUP($C305,[2]CONFIG!$A$33:$C$43,3,FALSE),0))</f>
        <v>13899</v>
      </c>
      <c r="I305" s="482">
        <f>IF(D305&lt;60,0,ROUND(($D305*I$2)+VLOOKUP($C305,[2]CONFIG!$A$33:$C$43,3,FALSE),0))</f>
        <v>13899</v>
      </c>
      <c r="J305" s="491"/>
      <c r="K305" s="195">
        <f t="shared" si="16"/>
        <v>0</v>
      </c>
      <c r="L305" s="195">
        <f t="shared" si="17"/>
        <v>0</v>
      </c>
      <c r="M305" s="195">
        <f t="shared" si="18"/>
        <v>0</v>
      </c>
      <c r="N305" s="195">
        <f t="shared" si="19"/>
        <v>0</v>
      </c>
      <c r="P305" s="195">
        <f>E305+K305</f>
        <v>0</v>
      </c>
      <c r="Q305" s="195">
        <f>E305+L305</f>
        <v>0</v>
      </c>
    </row>
    <row r="306" spans="1:17" hidden="1" x14ac:dyDescent="0.25">
      <c r="A306" s="485" t="s">
        <v>644</v>
      </c>
      <c r="B306" s="490" t="str">
        <f>VLOOKUP(A306,[3]Sheet1!$B$1:$D$1757,3,FALSE)</f>
        <v>LEAD BUS SERVICES SPEC</v>
      </c>
      <c r="C306" s="490" t="str">
        <f>VLOOKUP(A306,[3]Sheet1!$B$1:$R$1757,17,FALSE)</f>
        <v>NONE</v>
      </c>
      <c r="D306" s="493">
        <v>53549</v>
      </c>
      <c r="E306" s="481">
        <v>0</v>
      </c>
      <c r="F306" s="482">
        <f>IF(D306&lt;60,0,ROUND(($D306*F$2)+VLOOKUP($C306,[2]CONFIG!$A$33:$C$43,3,FALSE),0))</f>
        <v>13946</v>
      </c>
      <c r="G306" s="482">
        <f>IF(D306&lt;60,0,ROUND(($D306*G$2)+VLOOKUP($C306,[2]CONFIG!$A$33:$C$43,3,FALSE),0))</f>
        <v>13946</v>
      </c>
      <c r="H306" s="482">
        <f>IF(D306&lt;60,0,ROUND(($D306*H$2)+VLOOKUP($C306,[2]CONFIG!$A$33:$C$43,3,FALSE),0))</f>
        <v>13946</v>
      </c>
      <c r="I306" s="482">
        <f>IF(D306&lt;60,0,ROUND(($D306*I$2)+VLOOKUP($C306,[2]CONFIG!$A$33:$C$43,3,FALSE),0))</f>
        <v>13946</v>
      </c>
      <c r="J306" s="491"/>
      <c r="K306" s="195">
        <f t="shared" si="16"/>
        <v>0</v>
      </c>
      <c r="L306" s="195">
        <f t="shared" si="17"/>
        <v>0</v>
      </c>
      <c r="M306" s="195">
        <f t="shared" si="18"/>
        <v>0</v>
      </c>
      <c r="N306" s="195">
        <f t="shared" si="19"/>
        <v>0</v>
      </c>
      <c r="P306" s="195">
        <v>0</v>
      </c>
      <c r="Q306" s="195">
        <v>0</v>
      </c>
    </row>
    <row r="307" spans="1:17" hidden="1" x14ac:dyDescent="0.25">
      <c r="A307" s="485" t="s">
        <v>645</v>
      </c>
      <c r="B307" s="490" t="str">
        <f>VLOOKUP(A307,[3]Sheet1!$B$1:$D$1757,3,FALSE)</f>
        <v>BUDGET ANALYST</v>
      </c>
      <c r="C307" s="490" t="str">
        <f>VLOOKUP(A307,[3]Sheet1!$B$1:$R$1757,17,FALSE)</f>
        <v>NONE</v>
      </c>
      <c r="D307" s="493">
        <v>53746</v>
      </c>
      <c r="E307" s="481">
        <v>0</v>
      </c>
      <c r="F307" s="482">
        <f>IF(D307&lt;60,0,ROUND(($D307*F$2)+VLOOKUP($C307,[2]CONFIG!$A$33:$C$43,3,FALSE),0))</f>
        <v>13983</v>
      </c>
      <c r="G307" s="482">
        <f>IF(D307&lt;60,0,ROUND(($D307*G$2)+VLOOKUP($C307,[2]CONFIG!$A$33:$C$43,3,FALSE),0))</f>
        <v>13983</v>
      </c>
      <c r="H307" s="482">
        <f>IF(D307&lt;60,0,ROUND(($D307*H$2)+VLOOKUP($C307,[2]CONFIG!$A$33:$C$43,3,FALSE),0))</f>
        <v>13983</v>
      </c>
      <c r="I307" s="482">
        <f>IF(D307&lt;60,0,ROUND(($D307*I$2)+VLOOKUP($C307,[2]CONFIG!$A$33:$C$43,3,FALSE),0))</f>
        <v>13983</v>
      </c>
      <c r="J307" s="491"/>
      <c r="K307" s="195">
        <f t="shared" si="16"/>
        <v>0</v>
      </c>
      <c r="L307" s="195">
        <f t="shared" si="17"/>
        <v>0</v>
      </c>
      <c r="M307" s="195">
        <f t="shared" si="18"/>
        <v>0</v>
      </c>
      <c r="N307" s="195">
        <f t="shared" si="19"/>
        <v>0</v>
      </c>
      <c r="P307" s="195">
        <v>0</v>
      </c>
      <c r="Q307" s="195">
        <v>0</v>
      </c>
    </row>
    <row r="308" spans="1:17" hidden="1" x14ac:dyDescent="0.25">
      <c r="A308" s="485" t="s">
        <v>646</v>
      </c>
      <c r="B308" s="490" t="str">
        <f>VLOOKUP(A308,[3]Sheet1!$B$1:$D$1757,3,FALSE)</f>
        <v>L3 BCKFLW PREV/IRRIG TECH</v>
      </c>
      <c r="C308" s="490" t="str">
        <f>VLOOKUP(A308,[3]Sheet1!$B$1:$R$1757,17,FALSE)</f>
        <v>GRND</v>
      </c>
      <c r="D308" s="493">
        <v>52077</v>
      </c>
      <c r="E308" s="481">
        <v>0</v>
      </c>
      <c r="F308" s="482">
        <f>IF(D308&lt;60,0,ROUND(($D308*F$2)+VLOOKUP($C308,[2]CONFIG!$A$33:$C$43,3,FALSE),0))</f>
        <v>15136</v>
      </c>
      <c r="G308" s="482">
        <f>IF(D308&lt;60,0,ROUND(($D308*G$2)+VLOOKUP($C308,[2]CONFIG!$A$33:$C$43,3,FALSE),0))</f>
        <v>15136</v>
      </c>
      <c r="H308" s="482">
        <f>IF(D308&lt;60,0,ROUND(($D308*H$2)+VLOOKUP($C308,[2]CONFIG!$A$33:$C$43,3,FALSE),0))</f>
        <v>15136</v>
      </c>
      <c r="I308" s="482">
        <f>IF(D308&lt;60,0,ROUND(($D308*I$2)+VLOOKUP($C308,[2]CONFIG!$A$33:$C$43,3,FALSE),0))</f>
        <v>15136</v>
      </c>
      <c r="J308" s="491"/>
      <c r="K308" s="195">
        <f t="shared" si="16"/>
        <v>0</v>
      </c>
      <c r="L308" s="195">
        <f t="shared" si="17"/>
        <v>0</v>
      </c>
      <c r="M308" s="195">
        <f t="shared" si="18"/>
        <v>0</v>
      </c>
      <c r="N308" s="195">
        <f t="shared" si="19"/>
        <v>0</v>
      </c>
      <c r="P308" s="195">
        <v>0</v>
      </c>
      <c r="Q308" s="195">
        <v>0</v>
      </c>
    </row>
    <row r="309" spans="1:17" hidden="1" x14ac:dyDescent="0.25">
      <c r="A309" s="485" t="s">
        <v>647</v>
      </c>
      <c r="B309" s="490" t="str">
        <f>VLOOKUP(A309,[3]Sheet1!$B$1:$D$1757,3,FALSE)</f>
        <v>L3 CABINETMAKER</v>
      </c>
      <c r="C309" s="490" t="str">
        <f>VLOOKUP(A309,[3]Sheet1!$B$1:$R$1757,17,FALSE)</f>
        <v>GRND</v>
      </c>
      <c r="D309" s="493">
        <v>52273</v>
      </c>
      <c r="E309" s="481">
        <v>0</v>
      </c>
      <c r="F309" s="482">
        <f>IF(D309&lt;60,0,ROUND(($D309*F$2)+VLOOKUP($C309,[2]CONFIG!$A$33:$C$43,3,FALSE),0))</f>
        <v>15173</v>
      </c>
      <c r="G309" s="482">
        <f>IF(D309&lt;60,0,ROUND(($D309*G$2)+VLOOKUP($C309,[2]CONFIG!$A$33:$C$43,3,FALSE),0))</f>
        <v>15173</v>
      </c>
      <c r="H309" s="482">
        <f>IF(D309&lt;60,0,ROUND(($D309*H$2)+VLOOKUP($C309,[2]CONFIG!$A$33:$C$43,3,FALSE),0))</f>
        <v>15173</v>
      </c>
      <c r="I309" s="482">
        <f>IF(D309&lt;60,0,ROUND(($D309*I$2)+VLOOKUP($C309,[2]CONFIG!$A$33:$C$43,3,FALSE),0))</f>
        <v>15173</v>
      </c>
      <c r="J309" s="491"/>
      <c r="K309" s="195">
        <f t="shared" si="16"/>
        <v>0</v>
      </c>
      <c r="L309" s="195">
        <f t="shared" si="17"/>
        <v>0</v>
      </c>
      <c r="M309" s="195">
        <f t="shared" si="18"/>
        <v>0</v>
      </c>
      <c r="N309" s="195">
        <f t="shared" si="19"/>
        <v>0</v>
      </c>
      <c r="P309" s="195">
        <v>0</v>
      </c>
      <c r="Q309" s="195">
        <v>0</v>
      </c>
    </row>
    <row r="310" spans="1:17" hidden="1" x14ac:dyDescent="0.25">
      <c r="A310" s="485" t="s">
        <v>648</v>
      </c>
      <c r="B310" s="490" t="str">
        <f>VLOOKUP(A310,[3]Sheet1!$B$1:$D$1757,3,FALSE)</f>
        <v>L3 CARPENTER</v>
      </c>
      <c r="C310" s="490" t="str">
        <f>VLOOKUP(A310,[3]Sheet1!$B$1:$R$1757,17,FALSE)</f>
        <v>GRND</v>
      </c>
      <c r="D310" s="493">
        <v>52273</v>
      </c>
      <c r="E310" s="481">
        <v>0</v>
      </c>
      <c r="F310" s="482">
        <f>IF(D310&lt;60,0,ROUND(($D310*F$2)+VLOOKUP($C310,[2]CONFIG!$A$33:$C$43,3,FALSE),0))</f>
        <v>15173</v>
      </c>
      <c r="G310" s="482">
        <f>IF(D310&lt;60,0,ROUND(($D310*G$2)+VLOOKUP($C310,[2]CONFIG!$A$33:$C$43,3,FALSE),0))</f>
        <v>15173</v>
      </c>
      <c r="H310" s="482">
        <f>IF(D310&lt;60,0,ROUND(($D310*H$2)+VLOOKUP($C310,[2]CONFIG!$A$33:$C$43,3,FALSE),0))</f>
        <v>15173</v>
      </c>
      <c r="I310" s="482">
        <f>IF(D310&lt;60,0,ROUND(($D310*I$2)+VLOOKUP($C310,[2]CONFIG!$A$33:$C$43,3,FALSE),0))</f>
        <v>15173</v>
      </c>
      <c r="J310" s="491"/>
      <c r="K310" s="195">
        <f t="shared" si="16"/>
        <v>0</v>
      </c>
      <c r="L310" s="195">
        <f t="shared" si="17"/>
        <v>0</v>
      </c>
      <c r="M310" s="195">
        <f t="shared" si="18"/>
        <v>0</v>
      </c>
      <c r="N310" s="195">
        <f t="shared" si="19"/>
        <v>0</v>
      </c>
      <c r="P310" s="195">
        <v>0</v>
      </c>
      <c r="Q310" s="195">
        <v>0</v>
      </c>
    </row>
    <row r="311" spans="1:17" hidden="1" x14ac:dyDescent="0.25">
      <c r="A311" s="485" t="s">
        <v>649</v>
      </c>
      <c r="B311" s="490" t="str">
        <f>VLOOKUP(A311,[3]Sheet1!$B$1:$D$1757,3,FALSE)</f>
        <v>L3 COMPUTER GRAPHIC ARTIST</v>
      </c>
      <c r="C311" s="490" t="str">
        <f>VLOOKUP(A311,[3]Sheet1!$B$1:$R$1757,17,FALSE)</f>
        <v>GRND</v>
      </c>
      <c r="D311" s="493">
        <v>52273</v>
      </c>
      <c r="E311" s="481">
        <v>0</v>
      </c>
      <c r="F311" s="482">
        <f>IF(D311&lt;60,0,ROUND(($D311*F$2)+VLOOKUP($C311,[2]CONFIG!$A$33:$C$43,3,FALSE),0))</f>
        <v>15173</v>
      </c>
      <c r="G311" s="482">
        <f>IF(D311&lt;60,0,ROUND(($D311*G$2)+VLOOKUP($C311,[2]CONFIG!$A$33:$C$43,3,FALSE),0))</f>
        <v>15173</v>
      </c>
      <c r="H311" s="482">
        <f>IF(D311&lt;60,0,ROUND(($D311*H$2)+VLOOKUP($C311,[2]CONFIG!$A$33:$C$43,3,FALSE),0))</f>
        <v>15173</v>
      </c>
      <c r="I311" s="482">
        <f>IF(D311&lt;60,0,ROUND(($D311*I$2)+VLOOKUP($C311,[2]CONFIG!$A$33:$C$43,3,FALSE),0))</f>
        <v>15173</v>
      </c>
      <c r="J311" s="491"/>
      <c r="K311" s="195">
        <f t="shared" si="16"/>
        <v>0</v>
      </c>
      <c r="L311" s="195">
        <f t="shared" si="17"/>
        <v>0</v>
      </c>
      <c r="M311" s="195">
        <f t="shared" si="18"/>
        <v>0</v>
      </c>
      <c r="N311" s="195">
        <f t="shared" si="19"/>
        <v>0</v>
      </c>
      <c r="P311" s="195">
        <v>0</v>
      </c>
      <c r="Q311" s="195">
        <v>0</v>
      </c>
    </row>
    <row r="312" spans="1:17" hidden="1" x14ac:dyDescent="0.25">
      <c r="A312" s="485" t="s">
        <v>650</v>
      </c>
      <c r="B312" s="490" t="str">
        <f>VLOOKUP(A312,[3]Sheet1!$B$1:$D$1757,3,FALSE)</f>
        <v>L3 MILLWRIGHT</v>
      </c>
      <c r="C312" s="490" t="str">
        <f>VLOOKUP(A312,[3]Sheet1!$B$1:$R$1757,17,FALSE)</f>
        <v>GRND</v>
      </c>
      <c r="D312" s="493">
        <v>52273</v>
      </c>
      <c r="E312" s="481">
        <v>0</v>
      </c>
      <c r="F312" s="482">
        <f>IF(D312&lt;60,0,ROUND(($D312*F$2)+VLOOKUP($C312,[2]CONFIG!$A$33:$C$43,3,FALSE),0))</f>
        <v>15173</v>
      </c>
      <c r="G312" s="482">
        <f>IF(D312&lt;60,0,ROUND(($D312*G$2)+VLOOKUP($C312,[2]CONFIG!$A$33:$C$43,3,FALSE),0))</f>
        <v>15173</v>
      </c>
      <c r="H312" s="482">
        <f>IF(D312&lt;60,0,ROUND(($D312*H$2)+VLOOKUP($C312,[2]CONFIG!$A$33:$C$43,3,FALSE),0))</f>
        <v>15173</v>
      </c>
      <c r="I312" s="482">
        <f>IF(D312&lt;60,0,ROUND(($D312*I$2)+VLOOKUP($C312,[2]CONFIG!$A$33:$C$43,3,FALSE),0))</f>
        <v>15173</v>
      </c>
      <c r="J312" s="491"/>
      <c r="K312" s="195">
        <f t="shared" si="16"/>
        <v>0</v>
      </c>
      <c r="L312" s="195">
        <f t="shared" si="17"/>
        <v>0</v>
      </c>
      <c r="M312" s="195">
        <f t="shared" si="18"/>
        <v>0</v>
      </c>
      <c r="N312" s="195">
        <f t="shared" si="19"/>
        <v>0</v>
      </c>
      <c r="P312" s="195">
        <v>0</v>
      </c>
      <c r="Q312" s="195">
        <v>0</v>
      </c>
    </row>
    <row r="313" spans="1:17" hidden="1" x14ac:dyDescent="0.25">
      <c r="A313" s="485" t="s">
        <v>651</v>
      </c>
      <c r="B313" s="490" t="str">
        <f>VLOOKUP(A313,[3]Sheet1!$B$1:$D$1757,3,FALSE)</f>
        <v>L3 PAINTER</v>
      </c>
      <c r="C313" s="490" t="str">
        <f>VLOOKUP(A313,[3]Sheet1!$B$1:$R$1757,17,FALSE)</f>
        <v>GRND</v>
      </c>
      <c r="D313" s="493">
        <v>52273</v>
      </c>
      <c r="E313" s="481">
        <v>0</v>
      </c>
      <c r="F313" s="482">
        <f>IF(D313&lt;60,0,ROUND(($D313*F$2)+VLOOKUP($C313,[2]CONFIG!$A$33:$C$43,3,FALSE),0))</f>
        <v>15173</v>
      </c>
      <c r="G313" s="482">
        <f>IF(D313&lt;60,0,ROUND(($D313*G$2)+VLOOKUP($C313,[2]CONFIG!$A$33:$C$43,3,FALSE),0))</f>
        <v>15173</v>
      </c>
      <c r="H313" s="482">
        <f>IF(D313&lt;60,0,ROUND(($D313*H$2)+VLOOKUP($C313,[2]CONFIG!$A$33:$C$43,3,FALSE),0))</f>
        <v>15173</v>
      </c>
      <c r="I313" s="482">
        <f>IF(D313&lt;60,0,ROUND(($D313*I$2)+VLOOKUP($C313,[2]CONFIG!$A$33:$C$43,3,FALSE),0))</f>
        <v>15173</v>
      </c>
      <c r="J313" s="491"/>
      <c r="K313" s="195">
        <f t="shared" si="16"/>
        <v>0</v>
      </c>
      <c r="L313" s="195">
        <f t="shared" si="17"/>
        <v>0</v>
      </c>
      <c r="M313" s="195">
        <f t="shared" si="18"/>
        <v>0</v>
      </c>
      <c r="N313" s="195">
        <f t="shared" si="19"/>
        <v>0</v>
      </c>
      <c r="P313" s="195">
        <v>0</v>
      </c>
      <c r="Q313" s="195">
        <v>0</v>
      </c>
    </row>
    <row r="314" spans="1:17" hidden="1" x14ac:dyDescent="0.25">
      <c r="A314" s="485" t="s">
        <v>652</v>
      </c>
      <c r="B314" s="490" t="str">
        <f>VLOOKUP(A314,[3]Sheet1!$B$1:$D$1757,3,FALSE)</f>
        <v>L3 PLASTERER/INSULATOR</v>
      </c>
      <c r="C314" s="490" t="str">
        <f>VLOOKUP(A314,[3]Sheet1!$B$1:$R$1757,17,FALSE)</f>
        <v>GRND</v>
      </c>
      <c r="D314" s="493">
        <v>52273</v>
      </c>
      <c r="E314" s="481">
        <v>0</v>
      </c>
      <c r="F314" s="482">
        <f>IF(D314&lt;60,0,ROUND(($D314*F$2)+VLOOKUP($C314,[2]CONFIG!$A$33:$C$43,3,FALSE),0))</f>
        <v>15173</v>
      </c>
      <c r="G314" s="482">
        <f>IF(D314&lt;60,0,ROUND(($D314*G$2)+VLOOKUP($C314,[2]CONFIG!$A$33:$C$43,3,FALSE),0))</f>
        <v>15173</v>
      </c>
      <c r="H314" s="482">
        <f>IF(D314&lt;60,0,ROUND(($D314*H$2)+VLOOKUP($C314,[2]CONFIG!$A$33:$C$43,3,FALSE),0))</f>
        <v>15173</v>
      </c>
      <c r="I314" s="482">
        <f>IF(D314&lt;60,0,ROUND(($D314*I$2)+VLOOKUP($C314,[2]CONFIG!$A$33:$C$43,3,FALSE),0))</f>
        <v>15173</v>
      </c>
      <c r="J314" s="491"/>
      <c r="K314" s="195">
        <f t="shared" si="16"/>
        <v>0</v>
      </c>
      <c r="L314" s="195">
        <f t="shared" si="17"/>
        <v>0</v>
      </c>
      <c r="M314" s="195">
        <f t="shared" si="18"/>
        <v>0</v>
      </c>
      <c r="N314" s="195">
        <f t="shared" si="19"/>
        <v>0</v>
      </c>
      <c r="P314" s="195">
        <v>0</v>
      </c>
      <c r="Q314" s="195">
        <v>0</v>
      </c>
    </row>
    <row r="315" spans="1:17" hidden="1" x14ac:dyDescent="0.25">
      <c r="A315" s="485" t="s">
        <v>653</v>
      </c>
      <c r="B315" s="490" t="str">
        <f>VLOOKUP(A315,[3]Sheet1!$B$1:$D$1757,3,FALSE)</f>
        <v>L3 PREVENT MTCE TECH - AM</v>
      </c>
      <c r="C315" s="490" t="str">
        <f>VLOOKUP(A315,[3]Sheet1!$B$1:$R$1757,17,FALSE)</f>
        <v>GRND</v>
      </c>
      <c r="D315" s="493">
        <v>52273</v>
      </c>
      <c r="E315" s="481">
        <v>0</v>
      </c>
      <c r="F315" s="482">
        <f>IF(D315&lt;60,0,ROUND(($D315*F$2)+VLOOKUP($C315,[2]CONFIG!$A$33:$C$43,3,FALSE),0))</f>
        <v>15173</v>
      </c>
      <c r="G315" s="482">
        <f>IF(D315&lt;60,0,ROUND(($D315*G$2)+VLOOKUP($C315,[2]CONFIG!$A$33:$C$43,3,FALSE),0))</f>
        <v>15173</v>
      </c>
      <c r="H315" s="482">
        <f>IF(D315&lt;60,0,ROUND(($D315*H$2)+VLOOKUP($C315,[2]CONFIG!$A$33:$C$43,3,FALSE),0))</f>
        <v>15173</v>
      </c>
      <c r="I315" s="482">
        <f>IF(D315&lt;60,0,ROUND(($D315*I$2)+VLOOKUP($C315,[2]CONFIG!$A$33:$C$43,3,FALSE),0))</f>
        <v>15173</v>
      </c>
      <c r="J315" s="491"/>
      <c r="K315" s="195">
        <f t="shared" si="16"/>
        <v>0</v>
      </c>
      <c r="L315" s="195">
        <f t="shared" si="17"/>
        <v>0</v>
      </c>
      <c r="M315" s="195">
        <f t="shared" si="18"/>
        <v>0</v>
      </c>
      <c r="N315" s="195">
        <f t="shared" si="19"/>
        <v>0</v>
      </c>
      <c r="P315" s="195">
        <v>0</v>
      </c>
      <c r="Q315" s="195">
        <v>0</v>
      </c>
    </row>
    <row r="316" spans="1:17" hidden="1" x14ac:dyDescent="0.25">
      <c r="A316" s="485" t="s">
        <v>654</v>
      </c>
      <c r="B316" s="490" t="str">
        <f>VLOOKUP(A316,[3]Sheet1!$B$1:$D$1757,3,FALSE)</f>
        <v>PROJECT COORDINATOR</v>
      </c>
      <c r="C316" s="490" t="str">
        <f>VLOOKUP(A316,[3]Sheet1!$B$1:$R$1757,17,FALSE)</f>
        <v>NONE</v>
      </c>
      <c r="D316" s="493">
        <v>52833</v>
      </c>
      <c r="E316" s="481">
        <v>0</v>
      </c>
      <c r="F316" s="482">
        <f>IF(D316&lt;60,0,ROUND(($D316*F$2)+VLOOKUP($C316,[2]CONFIG!$A$33:$C$43,3,FALSE),0))</f>
        <v>13811</v>
      </c>
      <c r="G316" s="482">
        <f>IF(D316&lt;60,0,ROUND(($D316*G$2)+VLOOKUP($C316,[2]CONFIG!$A$33:$C$43,3,FALSE),0))</f>
        <v>13811</v>
      </c>
      <c r="H316" s="482">
        <f>IF(D316&lt;60,0,ROUND(($D316*H$2)+VLOOKUP($C316,[2]CONFIG!$A$33:$C$43,3,FALSE),0))</f>
        <v>13811</v>
      </c>
      <c r="I316" s="482">
        <f>IF(D316&lt;60,0,ROUND(($D316*I$2)+VLOOKUP($C316,[2]CONFIG!$A$33:$C$43,3,FALSE),0))</f>
        <v>13811</v>
      </c>
      <c r="J316" s="491"/>
      <c r="K316" s="195">
        <f t="shared" si="16"/>
        <v>0</v>
      </c>
      <c r="L316" s="195">
        <f t="shared" si="17"/>
        <v>0</v>
      </c>
      <c r="M316" s="195">
        <f t="shared" si="18"/>
        <v>0</v>
      </c>
      <c r="N316" s="195">
        <f t="shared" si="19"/>
        <v>0</v>
      </c>
      <c r="P316" s="195">
        <v>0</v>
      </c>
      <c r="Q316" s="195">
        <v>0</v>
      </c>
    </row>
    <row r="317" spans="1:17" hidden="1" x14ac:dyDescent="0.25">
      <c r="A317" s="485" t="s">
        <v>655</v>
      </c>
      <c r="B317" s="490" t="str">
        <f>VLOOKUP(A317,[3]Sheet1!$B$1:$D$1757,3,FALSE)</f>
        <v>ASSISTANT CONTROLLER</v>
      </c>
      <c r="C317" s="490" t="str">
        <f>VLOOKUP(A317,[3]Sheet1!$B$1:$R$1757,17,FALSE)</f>
        <v>NONE</v>
      </c>
      <c r="D317" s="493">
        <v>52785</v>
      </c>
      <c r="E317" s="481">
        <v>0</v>
      </c>
      <c r="F317" s="482">
        <f>IF(D317&lt;60,0,ROUND(($D317*F$2)+VLOOKUP($C317,[2]CONFIG!$A$33:$C$43,3,FALSE),0))</f>
        <v>13802</v>
      </c>
      <c r="G317" s="482">
        <f>IF(D317&lt;60,0,ROUND(($D317*G$2)+VLOOKUP($C317,[2]CONFIG!$A$33:$C$43,3,FALSE),0))</f>
        <v>13802</v>
      </c>
      <c r="H317" s="482">
        <f>IF(D317&lt;60,0,ROUND(($D317*H$2)+VLOOKUP($C317,[2]CONFIG!$A$33:$C$43,3,FALSE),0))</f>
        <v>13802</v>
      </c>
      <c r="I317" s="482">
        <f>IF(D317&lt;60,0,ROUND(($D317*I$2)+VLOOKUP($C317,[2]CONFIG!$A$33:$C$43,3,FALSE),0))</f>
        <v>13802</v>
      </c>
      <c r="J317" s="491"/>
      <c r="K317" s="195">
        <f t="shared" si="16"/>
        <v>0</v>
      </c>
      <c r="L317" s="195">
        <f t="shared" si="17"/>
        <v>0</v>
      </c>
      <c r="M317" s="195">
        <f t="shared" si="18"/>
        <v>0</v>
      </c>
      <c r="N317" s="195">
        <f t="shared" si="19"/>
        <v>0</v>
      </c>
      <c r="P317" s="195">
        <v>0</v>
      </c>
      <c r="Q317" s="195">
        <v>0</v>
      </c>
    </row>
    <row r="318" spans="1:17" hidden="1" x14ac:dyDescent="0.25">
      <c r="A318" s="485" t="s">
        <v>656</v>
      </c>
      <c r="B318" s="490" t="str">
        <f>VLOOKUP(A318,[3]Sheet1!$B$1:$D$1757,3,FALSE)</f>
        <v>ACCOUNTANT</v>
      </c>
      <c r="C318" s="490" t="str">
        <f>VLOOKUP(A318,[3]Sheet1!$B$1:$R$1757,17,FALSE)</f>
        <v>NONE</v>
      </c>
      <c r="D318" s="493">
        <v>52698</v>
      </c>
      <c r="E318" s="481">
        <v>0</v>
      </c>
      <c r="F318" s="482">
        <f>IF(D318&lt;60,0,ROUND(($D318*F$2)+VLOOKUP($C318,[2]CONFIG!$A$33:$C$43,3,FALSE),0))</f>
        <v>13785</v>
      </c>
      <c r="G318" s="482">
        <f>IF(D318&lt;60,0,ROUND(($D318*G$2)+VLOOKUP($C318,[2]CONFIG!$A$33:$C$43,3,FALSE),0))</f>
        <v>13785</v>
      </c>
      <c r="H318" s="482">
        <f>IF(D318&lt;60,0,ROUND(($D318*H$2)+VLOOKUP($C318,[2]CONFIG!$A$33:$C$43,3,FALSE),0))</f>
        <v>13785</v>
      </c>
      <c r="I318" s="482">
        <f>IF(D318&lt;60,0,ROUND(($D318*I$2)+VLOOKUP($C318,[2]CONFIG!$A$33:$C$43,3,FALSE),0))</f>
        <v>13785</v>
      </c>
      <c r="J318" s="491"/>
      <c r="K318" s="195">
        <f t="shared" si="16"/>
        <v>0</v>
      </c>
      <c r="L318" s="195">
        <f t="shared" si="17"/>
        <v>0</v>
      </c>
      <c r="M318" s="195">
        <f t="shared" si="18"/>
        <v>0</v>
      </c>
      <c r="N318" s="195">
        <f t="shared" si="19"/>
        <v>0</v>
      </c>
      <c r="P318" s="195">
        <v>0</v>
      </c>
      <c r="Q318" s="195">
        <v>0</v>
      </c>
    </row>
    <row r="319" spans="1:17" hidden="1" x14ac:dyDescent="0.25">
      <c r="A319" s="485" t="s">
        <v>657</v>
      </c>
      <c r="B319" s="490" t="str">
        <f>VLOOKUP(A319,[3]Sheet1!$B$1:$D$1757,3,FALSE)</f>
        <v>DISTRICT BUYER II</v>
      </c>
      <c r="C319" s="490" t="str">
        <f>VLOOKUP(A319,[3]Sheet1!$B$1:$R$1757,17,FALSE)</f>
        <v>NONE</v>
      </c>
      <c r="D319" s="493">
        <v>52672</v>
      </c>
      <c r="E319" s="481">
        <v>0</v>
      </c>
      <c r="F319" s="482">
        <f>IF(D319&lt;60,0,ROUND(($D319*F$2)+VLOOKUP($C319,[2]CONFIG!$A$33:$C$43,3,FALSE),0))</f>
        <v>13780</v>
      </c>
      <c r="G319" s="482">
        <f>IF(D319&lt;60,0,ROUND(($D319*G$2)+VLOOKUP($C319,[2]CONFIG!$A$33:$C$43,3,FALSE),0))</f>
        <v>13780</v>
      </c>
      <c r="H319" s="482">
        <f>IF(D319&lt;60,0,ROUND(($D319*H$2)+VLOOKUP($C319,[2]CONFIG!$A$33:$C$43,3,FALSE),0))</f>
        <v>13780</v>
      </c>
      <c r="I319" s="482">
        <f>IF(D319&lt;60,0,ROUND(($D319*I$2)+VLOOKUP($C319,[2]CONFIG!$A$33:$C$43,3,FALSE),0))</f>
        <v>13780</v>
      </c>
      <c r="J319" s="491"/>
      <c r="K319" s="195">
        <f t="shared" si="16"/>
        <v>0</v>
      </c>
      <c r="L319" s="195">
        <f t="shared" si="17"/>
        <v>0</v>
      </c>
      <c r="M319" s="195">
        <f t="shared" si="18"/>
        <v>0</v>
      </c>
      <c r="N319" s="195">
        <f t="shared" si="19"/>
        <v>0</v>
      </c>
      <c r="P319" s="195">
        <v>0</v>
      </c>
      <c r="Q319" s="195">
        <v>0</v>
      </c>
    </row>
    <row r="320" spans="1:17" hidden="1" x14ac:dyDescent="0.25">
      <c r="A320" s="485" t="s">
        <v>658</v>
      </c>
      <c r="B320" s="490" t="str">
        <f>VLOOKUP(A320,[3]Sheet1!$B$1:$D$1757,3,FALSE)</f>
        <v>COMMUNITY PROGRAM COOR</v>
      </c>
      <c r="C320" s="490" t="str">
        <f>VLOOKUP(A320,[3]Sheet1!$B$1:$R$1757,17,FALSE)</f>
        <v>NONE</v>
      </c>
      <c r="D320" s="493">
        <v>53260</v>
      </c>
      <c r="E320" s="481">
        <v>0</v>
      </c>
      <c r="F320" s="482">
        <f>IF(D320&lt;60,0,ROUND(($D320*F$2)+VLOOKUP($C320,[2]CONFIG!$A$33:$C$43,3,FALSE),0))</f>
        <v>13891</v>
      </c>
      <c r="G320" s="482">
        <f>IF(D320&lt;60,0,ROUND(($D320*G$2)+VLOOKUP($C320,[2]CONFIG!$A$33:$C$43,3,FALSE),0))</f>
        <v>13891</v>
      </c>
      <c r="H320" s="482">
        <f>IF(D320&lt;60,0,ROUND(($D320*H$2)+VLOOKUP($C320,[2]CONFIG!$A$33:$C$43,3,FALSE),0))</f>
        <v>13891</v>
      </c>
      <c r="I320" s="482">
        <f>IF(D320&lt;60,0,ROUND(($D320*I$2)+VLOOKUP($C320,[2]CONFIG!$A$33:$C$43,3,FALSE),0))</f>
        <v>13891</v>
      </c>
      <c r="J320" s="491"/>
      <c r="K320" s="195">
        <f t="shared" si="16"/>
        <v>0</v>
      </c>
      <c r="L320" s="195">
        <f t="shared" si="17"/>
        <v>0</v>
      </c>
      <c r="M320" s="195">
        <f t="shared" si="18"/>
        <v>0</v>
      </c>
      <c r="N320" s="195">
        <f t="shared" si="19"/>
        <v>0</v>
      </c>
      <c r="P320" s="195">
        <v>0</v>
      </c>
      <c r="Q320" s="195">
        <v>0</v>
      </c>
    </row>
    <row r="321" spans="1:17" hidden="1" x14ac:dyDescent="0.25">
      <c r="A321" s="485" t="s">
        <v>659</v>
      </c>
      <c r="B321" s="490" t="str">
        <f>VLOOKUP(A321,[3]Sheet1!$B$1:$D$1757,3,FALSE)</f>
        <v>EMP BENEFITS FINAN ANALYST</v>
      </c>
      <c r="C321" s="490" t="str">
        <f>VLOOKUP(A321,[3]Sheet1!$B$1:$R$1757,17,FALSE)</f>
        <v>NONE</v>
      </c>
      <c r="D321" s="493">
        <v>51832</v>
      </c>
      <c r="E321" s="481">
        <v>0</v>
      </c>
      <c r="F321" s="482">
        <f>IF(D321&lt;60,0,ROUND(($D321*F$2)+VLOOKUP($C321,[2]CONFIG!$A$33:$C$43,3,FALSE),0))</f>
        <v>13622</v>
      </c>
      <c r="G321" s="482">
        <f>IF(D321&lt;60,0,ROUND(($D321*G$2)+VLOOKUP($C321,[2]CONFIG!$A$33:$C$43,3,FALSE),0))</f>
        <v>13622</v>
      </c>
      <c r="H321" s="482">
        <f>IF(D321&lt;60,0,ROUND(($D321*H$2)+VLOOKUP($C321,[2]CONFIG!$A$33:$C$43,3,FALSE),0))</f>
        <v>13622</v>
      </c>
      <c r="I321" s="482">
        <f>IF(D321&lt;60,0,ROUND(($D321*I$2)+VLOOKUP($C321,[2]CONFIG!$A$33:$C$43,3,FALSE),0))</f>
        <v>13622</v>
      </c>
      <c r="J321" s="491"/>
      <c r="K321" s="195">
        <f t="shared" si="16"/>
        <v>0</v>
      </c>
      <c r="L321" s="195">
        <f t="shared" si="17"/>
        <v>0</v>
      </c>
      <c r="M321" s="195">
        <f t="shared" si="18"/>
        <v>0</v>
      </c>
      <c r="N321" s="195">
        <f t="shared" si="19"/>
        <v>0</v>
      </c>
      <c r="P321" s="195">
        <v>0</v>
      </c>
      <c r="Q321" s="195">
        <v>0</v>
      </c>
    </row>
    <row r="322" spans="1:17" hidden="1" x14ac:dyDescent="0.25">
      <c r="A322" s="485" t="s">
        <v>660</v>
      </c>
      <c r="B322" s="490" t="str">
        <f>VLOOKUP(A322,[3]Sheet1!$B$1:$D$1757,3,FALSE)</f>
        <v>COMPUTER SUPPORT TECH I</v>
      </c>
      <c r="C322" s="490" t="str">
        <f>VLOOKUP(A322,[3]Sheet1!$B$1:$R$1757,17,FALSE)</f>
        <v>NONE</v>
      </c>
      <c r="D322" s="493">
        <v>52366</v>
      </c>
      <c r="E322" s="481">
        <v>0</v>
      </c>
      <c r="F322" s="482">
        <f>IF(D322&lt;60,0,ROUND(($D322*F$2)+VLOOKUP($C322,[2]CONFIG!$A$33:$C$43,3,FALSE),0))</f>
        <v>13723</v>
      </c>
      <c r="G322" s="482">
        <f>IF(D322&lt;60,0,ROUND(($D322*G$2)+VLOOKUP($C322,[2]CONFIG!$A$33:$C$43,3,FALSE),0))</f>
        <v>13723</v>
      </c>
      <c r="H322" s="482">
        <f>IF(D322&lt;60,0,ROUND(($D322*H$2)+VLOOKUP($C322,[2]CONFIG!$A$33:$C$43,3,FALSE),0))</f>
        <v>13723</v>
      </c>
      <c r="I322" s="482">
        <f>IF(D322&lt;60,0,ROUND(($D322*I$2)+VLOOKUP($C322,[2]CONFIG!$A$33:$C$43,3,FALSE),0))</f>
        <v>13723</v>
      </c>
      <c r="J322" s="491"/>
      <c r="K322" s="195">
        <f t="shared" si="16"/>
        <v>0</v>
      </c>
      <c r="L322" s="195">
        <f t="shared" si="17"/>
        <v>0</v>
      </c>
      <c r="M322" s="195">
        <f t="shared" si="18"/>
        <v>0</v>
      </c>
      <c r="N322" s="195">
        <f t="shared" si="19"/>
        <v>0</v>
      </c>
      <c r="P322" s="195">
        <f>E322+K322</f>
        <v>0</v>
      </c>
      <c r="Q322" s="195">
        <f>E322+L322</f>
        <v>0</v>
      </c>
    </row>
    <row r="323" spans="1:17" hidden="1" x14ac:dyDescent="0.25">
      <c r="A323" s="485" t="s">
        <v>661</v>
      </c>
      <c r="B323" s="490" t="str">
        <f>VLOOKUP(A323,[3]Sheet1!$B$1:$D$1757,3,FALSE)</f>
        <v>TEACHER, DISABILITY ACCESS</v>
      </c>
      <c r="C323" s="490" t="str">
        <f>VLOOKUP(A323,[3]Sheet1!$B$1:$R$1757,17,FALSE)</f>
        <v>DCTA</v>
      </c>
      <c r="D323" s="493">
        <v>52041</v>
      </c>
      <c r="E323" s="481">
        <v>0</v>
      </c>
      <c r="F323" s="482">
        <f>IF(D323&lt;60,0,ROUND(($D323*F$2)+VLOOKUP($C323,[2]CONFIG!$A$33:$C$43,3,FALSE),0))</f>
        <v>14806</v>
      </c>
      <c r="G323" s="482">
        <f>IF(D323&lt;60,0,ROUND(($D323*G$2)+VLOOKUP($C323,[2]CONFIG!$A$33:$C$43,3,FALSE),0))</f>
        <v>14806</v>
      </c>
      <c r="H323" s="482">
        <f>IF(D323&lt;60,0,ROUND(($D323*H$2)+VLOOKUP($C323,[2]CONFIG!$A$33:$C$43,3,FALSE),0))</f>
        <v>14806</v>
      </c>
      <c r="I323" s="482">
        <f>IF(D323&lt;60,0,ROUND(($D323*I$2)+VLOOKUP($C323,[2]CONFIG!$A$33:$C$43,3,FALSE),0))</f>
        <v>14806</v>
      </c>
      <c r="J323" s="491"/>
      <c r="K323" s="195">
        <f t="shared" si="16"/>
        <v>0</v>
      </c>
      <c r="L323" s="195">
        <f t="shared" si="17"/>
        <v>0</v>
      </c>
      <c r="M323" s="195">
        <f t="shared" si="18"/>
        <v>0</v>
      </c>
      <c r="N323" s="195">
        <f t="shared" si="19"/>
        <v>0</v>
      </c>
      <c r="P323" s="195">
        <v>0</v>
      </c>
      <c r="Q323" s="195">
        <v>0</v>
      </c>
    </row>
    <row r="324" spans="1:17" hidden="1" x14ac:dyDescent="0.25">
      <c r="A324" s="485" t="s">
        <v>662</v>
      </c>
      <c r="B324" s="490" t="str">
        <f>VLOOKUP(A324,[3]Sheet1!$B$1:$D$1757,3,FALSE)</f>
        <v>LEAD PAYROLL TECHNICIAN</v>
      </c>
      <c r="C324" s="490" t="str">
        <f>VLOOKUP(A324,[3]Sheet1!$B$1:$R$1757,17,FALSE)</f>
        <v>NONE</v>
      </c>
      <c r="D324" s="493">
        <v>51840</v>
      </c>
      <c r="E324" s="481">
        <v>0</v>
      </c>
      <c r="F324" s="482">
        <f>IF(D324&lt;60,0,ROUND(($D324*F$2)+VLOOKUP($C324,[2]CONFIG!$A$33:$C$43,3,FALSE),0))</f>
        <v>13623</v>
      </c>
      <c r="G324" s="482">
        <f>IF(D324&lt;60,0,ROUND(($D324*G$2)+VLOOKUP($C324,[2]CONFIG!$A$33:$C$43,3,FALSE),0))</f>
        <v>13623</v>
      </c>
      <c r="H324" s="482">
        <f>IF(D324&lt;60,0,ROUND(($D324*H$2)+VLOOKUP($C324,[2]CONFIG!$A$33:$C$43,3,FALSE),0))</f>
        <v>13623</v>
      </c>
      <c r="I324" s="482">
        <f>IF(D324&lt;60,0,ROUND(($D324*I$2)+VLOOKUP($C324,[2]CONFIG!$A$33:$C$43,3,FALSE),0))</f>
        <v>13623</v>
      </c>
      <c r="J324" s="491"/>
      <c r="K324" s="195">
        <f t="shared" si="16"/>
        <v>0</v>
      </c>
      <c r="L324" s="195">
        <f t="shared" si="17"/>
        <v>0</v>
      </c>
      <c r="M324" s="195">
        <f t="shared" si="18"/>
        <v>0</v>
      </c>
      <c r="N324" s="195">
        <f t="shared" si="19"/>
        <v>0</v>
      </c>
      <c r="P324" s="195">
        <v>0</v>
      </c>
      <c r="Q324" s="195">
        <v>0</v>
      </c>
    </row>
    <row r="325" spans="1:17" hidden="1" x14ac:dyDescent="0.25">
      <c r="A325" s="485" t="s">
        <v>663</v>
      </c>
      <c r="B325" s="490" t="str">
        <f>VLOOKUP(A325,[3]Sheet1!$B$1:$D$1757,3,FALSE)</f>
        <v>SUPV, SECURITY PATROL</v>
      </c>
      <c r="C325" s="490" t="str">
        <f>VLOOKUP(A325,[3]Sheet1!$B$1:$R$1757,17,FALSE)</f>
        <v>ADMN</v>
      </c>
      <c r="D325" s="493">
        <v>51642</v>
      </c>
      <c r="E325" s="481">
        <v>0</v>
      </c>
      <c r="F325" s="482">
        <f>IF(D325&lt;60,0,ROUND(($D325*F$2)+VLOOKUP($C325,[2]CONFIG!$A$33:$C$43,3,FALSE),0))</f>
        <v>13540</v>
      </c>
      <c r="G325" s="482">
        <f>IF(D325&lt;60,0,ROUND(($D325*G$2)+VLOOKUP($C325,[2]CONFIG!$A$33:$C$43,3,FALSE),0))</f>
        <v>13540</v>
      </c>
      <c r="H325" s="482">
        <f>IF(D325&lt;60,0,ROUND(($D325*H$2)+VLOOKUP($C325,[2]CONFIG!$A$33:$C$43,3,FALSE),0))</f>
        <v>13540</v>
      </c>
      <c r="I325" s="482">
        <f>IF(D325&lt;60,0,ROUND(($D325*I$2)+VLOOKUP($C325,[2]CONFIG!$A$33:$C$43,3,FALSE),0))</f>
        <v>13540</v>
      </c>
      <c r="J325" s="491"/>
      <c r="K325" s="195">
        <f t="shared" ref="K325:K388" si="20">(ROUND($E325*$K$2,2))</f>
        <v>0</v>
      </c>
      <c r="L325" s="195">
        <f t="shared" ref="L325:L388" si="21">(ROUND($E325*$L$2,2))</f>
        <v>0</v>
      </c>
      <c r="M325" s="195">
        <f t="shared" ref="M325:M388" si="22">(ROUND($E325*$M$2,2))</f>
        <v>0</v>
      </c>
      <c r="N325" s="195">
        <f t="shared" ref="N325:N388" si="23">(ROUND($E325*$N$2,2))</f>
        <v>0</v>
      </c>
      <c r="P325" s="195">
        <v>0</v>
      </c>
      <c r="Q325" s="195">
        <v>0</v>
      </c>
    </row>
    <row r="326" spans="1:17" hidden="1" x14ac:dyDescent="0.25">
      <c r="A326" s="485" t="s">
        <v>664</v>
      </c>
      <c r="B326" s="490" t="str">
        <f>VLOOKUP(A326,[3]Sheet1!$B$1:$D$1757,3,FALSE)</f>
        <v>MGR, SCHL OFFICE MS</v>
      </c>
      <c r="C326" s="490" t="str">
        <f>VLOOKUP(A326,[3]Sheet1!$B$1:$R$1757,17,FALSE)</f>
        <v>ADMN</v>
      </c>
      <c r="D326" s="493">
        <v>51522</v>
      </c>
      <c r="E326" s="481">
        <v>0</v>
      </c>
      <c r="F326" s="482">
        <f>IF(D326&lt;60,0,ROUND(($D326*F$2)+VLOOKUP($C326,[2]CONFIG!$A$33:$C$43,3,FALSE),0))</f>
        <v>13517</v>
      </c>
      <c r="G326" s="482">
        <f>IF(D326&lt;60,0,ROUND(($D326*G$2)+VLOOKUP($C326,[2]CONFIG!$A$33:$C$43,3,FALSE),0))</f>
        <v>13517</v>
      </c>
      <c r="H326" s="482">
        <f>IF(D326&lt;60,0,ROUND(($D326*H$2)+VLOOKUP($C326,[2]CONFIG!$A$33:$C$43,3,FALSE),0))</f>
        <v>13517</v>
      </c>
      <c r="I326" s="482">
        <f>IF(D326&lt;60,0,ROUND(($D326*I$2)+VLOOKUP($C326,[2]CONFIG!$A$33:$C$43,3,FALSE),0))</f>
        <v>13517</v>
      </c>
      <c r="J326" s="491"/>
      <c r="K326" s="195">
        <f t="shared" si="20"/>
        <v>0</v>
      </c>
      <c r="L326" s="195">
        <f t="shared" si="21"/>
        <v>0</v>
      </c>
      <c r="M326" s="195">
        <f t="shared" si="22"/>
        <v>0</v>
      </c>
      <c r="N326" s="195">
        <f t="shared" si="23"/>
        <v>0</v>
      </c>
      <c r="P326" s="195">
        <f>E326+K326</f>
        <v>0</v>
      </c>
      <c r="Q326" s="195">
        <f>E326+L326</f>
        <v>0</v>
      </c>
    </row>
    <row r="327" spans="1:17" hidden="1" x14ac:dyDescent="0.25">
      <c r="A327" s="485" t="s">
        <v>665</v>
      </c>
      <c r="B327" s="490" t="str">
        <f>VLOOKUP(A327,[3]Sheet1!$B$1:$D$1757,3,FALSE)</f>
        <v>DISPATCH II</v>
      </c>
      <c r="C327" s="490" t="str">
        <f>VLOOKUP(A327,[3]Sheet1!$B$1:$R$1757,17,FALSE)</f>
        <v>NONE</v>
      </c>
      <c r="D327" s="493">
        <v>51450</v>
      </c>
      <c r="E327" s="481">
        <v>0</v>
      </c>
      <c r="F327" s="482">
        <f>IF(D327&lt;60,0,ROUND(($D327*F$2)+VLOOKUP($C327,[2]CONFIG!$A$33:$C$43,3,FALSE),0))</f>
        <v>13550</v>
      </c>
      <c r="G327" s="482">
        <f>IF(D327&lt;60,0,ROUND(($D327*G$2)+VLOOKUP($C327,[2]CONFIG!$A$33:$C$43,3,FALSE),0))</f>
        <v>13550</v>
      </c>
      <c r="H327" s="482">
        <f>IF(D327&lt;60,0,ROUND(($D327*H$2)+VLOOKUP($C327,[2]CONFIG!$A$33:$C$43,3,FALSE),0))</f>
        <v>13550</v>
      </c>
      <c r="I327" s="482">
        <f>IF(D327&lt;60,0,ROUND(($D327*I$2)+VLOOKUP($C327,[2]CONFIG!$A$33:$C$43,3,FALSE),0))</f>
        <v>13550</v>
      </c>
      <c r="J327" s="491"/>
      <c r="K327" s="195">
        <f t="shared" si="20"/>
        <v>0</v>
      </c>
      <c r="L327" s="195">
        <f t="shared" si="21"/>
        <v>0</v>
      </c>
      <c r="M327" s="195">
        <f t="shared" si="22"/>
        <v>0</v>
      </c>
      <c r="N327" s="195">
        <f t="shared" si="23"/>
        <v>0</v>
      </c>
      <c r="P327" s="195">
        <v>0</v>
      </c>
      <c r="Q327" s="195">
        <v>0</v>
      </c>
    </row>
    <row r="328" spans="1:17" hidden="1" x14ac:dyDescent="0.25">
      <c r="A328" s="485" t="s">
        <v>666</v>
      </c>
      <c r="B328" s="490" t="str">
        <f>VLOOKUP(A328,[3]Sheet1!$B$1:$D$1757,3,FALSE)</f>
        <v>L3 APPLIANCE REPAIR TECH</v>
      </c>
      <c r="C328" s="490" t="str">
        <f>VLOOKUP(A328,[3]Sheet1!$B$1:$R$1757,17,FALSE)</f>
        <v>GRND</v>
      </c>
      <c r="D328" s="493">
        <v>50450</v>
      </c>
      <c r="E328" s="481">
        <v>0</v>
      </c>
      <c r="F328" s="482">
        <f>IF(D328&lt;60,0,ROUND(($D328*F$2)+VLOOKUP($C328,[2]CONFIG!$A$33:$C$43,3,FALSE),0))</f>
        <v>14829</v>
      </c>
      <c r="G328" s="482">
        <f>IF(D328&lt;60,0,ROUND(($D328*G$2)+VLOOKUP($C328,[2]CONFIG!$A$33:$C$43,3,FALSE),0))</f>
        <v>14829</v>
      </c>
      <c r="H328" s="482">
        <f>IF(D328&lt;60,0,ROUND(($D328*H$2)+VLOOKUP($C328,[2]CONFIG!$A$33:$C$43,3,FALSE),0))</f>
        <v>14829</v>
      </c>
      <c r="I328" s="482">
        <f>IF(D328&lt;60,0,ROUND(($D328*I$2)+VLOOKUP($C328,[2]CONFIG!$A$33:$C$43,3,FALSE),0))</f>
        <v>14829</v>
      </c>
      <c r="J328" s="491"/>
      <c r="K328" s="195">
        <f t="shared" si="20"/>
        <v>0</v>
      </c>
      <c r="L328" s="195">
        <f t="shared" si="21"/>
        <v>0</v>
      </c>
      <c r="M328" s="195">
        <f t="shared" si="22"/>
        <v>0</v>
      </c>
      <c r="N328" s="195">
        <f t="shared" si="23"/>
        <v>0</v>
      </c>
      <c r="P328" s="195">
        <v>0</v>
      </c>
      <c r="Q328" s="195">
        <v>0</v>
      </c>
    </row>
    <row r="329" spans="1:17" hidden="1" x14ac:dyDescent="0.25">
      <c r="A329" s="485" t="s">
        <v>667</v>
      </c>
      <c r="B329" s="490" t="str">
        <f>VLOOKUP(A329,[3]Sheet1!$B$1:$D$1757,3,FALSE)</f>
        <v>L3 ATHLETIC FIELD TECH</v>
      </c>
      <c r="C329" s="490" t="str">
        <f>VLOOKUP(A329,[3]Sheet1!$B$1:$R$1757,17,FALSE)</f>
        <v>GRND</v>
      </c>
      <c r="D329" s="493">
        <v>50450</v>
      </c>
      <c r="E329" s="481">
        <v>0</v>
      </c>
      <c r="F329" s="482">
        <f>IF(D329&lt;60,0,ROUND(($D329*F$2)+VLOOKUP($C329,[2]CONFIG!$A$33:$C$43,3,FALSE),0))</f>
        <v>14829</v>
      </c>
      <c r="G329" s="482">
        <f>IF(D329&lt;60,0,ROUND(($D329*G$2)+VLOOKUP($C329,[2]CONFIG!$A$33:$C$43,3,FALSE),0))</f>
        <v>14829</v>
      </c>
      <c r="H329" s="482">
        <f>IF(D329&lt;60,0,ROUND(($D329*H$2)+VLOOKUP($C329,[2]CONFIG!$A$33:$C$43,3,FALSE),0))</f>
        <v>14829</v>
      </c>
      <c r="I329" s="482">
        <f>IF(D329&lt;60,0,ROUND(($D329*I$2)+VLOOKUP($C329,[2]CONFIG!$A$33:$C$43,3,FALSE),0))</f>
        <v>14829</v>
      </c>
      <c r="J329" s="491"/>
      <c r="K329" s="195">
        <f t="shared" si="20"/>
        <v>0</v>
      </c>
      <c r="L329" s="195">
        <f t="shared" si="21"/>
        <v>0</v>
      </c>
      <c r="M329" s="195">
        <f t="shared" si="22"/>
        <v>0</v>
      </c>
      <c r="N329" s="195">
        <f t="shared" si="23"/>
        <v>0</v>
      </c>
      <c r="P329" s="195">
        <v>0</v>
      </c>
      <c r="Q329" s="195">
        <v>0</v>
      </c>
    </row>
    <row r="330" spans="1:17" hidden="1" x14ac:dyDescent="0.25">
      <c r="A330" s="485" t="s">
        <v>668</v>
      </c>
      <c r="B330" s="490" t="str">
        <f>VLOOKUP(A330,[3]Sheet1!$B$1:$D$1757,3,FALSE)</f>
        <v>L3 FLOOR COVER/TILE TECH</v>
      </c>
      <c r="C330" s="490" t="str">
        <f>VLOOKUP(A330,[3]Sheet1!$B$1:$R$1757,17,FALSE)</f>
        <v>GRND</v>
      </c>
      <c r="D330" s="493">
        <v>50450</v>
      </c>
      <c r="E330" s="481">
        <v>0</v>
      </c>
      <c r="F330" s="482">
        <f>IF(D330&lt;60,0,ROUND(($D330*F$2)+VLOOKUP($C330,[2]CONFIG!$A$33:$C$43,3,FALSE),0))</f>
        <v>14829</v>
      </c>
      <c r="G330" s="482">
        <f>IF(D330&lt;60,0,ROUND(($D330*G$2)+VLOOKUP($C330,[2]CONFIG!$A$33:$C$43,3,FALSE),0))</f>
        <v>14829</v>
      </c>
      <c r="H330" s="482">
        <f>IF(D330&lt;60,0,ROUND(($D330*H$2)+VLOOKUP($C330,[2]CONFIG!$A$33:$C$43,3,FALSE),0))</f>
        <v>14829</v>
      </c>
      <c r="I330" s="482">
        <f>IF(D330&lt;60,0,ROUND(($D330*I$2)+VLOOKUP($C330,[2]CONFIG!$A$33:$C$43,3,FALSE),0))</f>
        <v>14829</v>
      </c>
      <c r="J330" s="491"/>
      <c r="K330" s="195">
        <f t="shared" si="20"/>
        <v>0</v>
      </c>
      <c r="L330" s="195">
        <f t="shared" si="21"/>
        <v>0</v>
      </c>
      <c r="M330" s="195">
        <f t="shared" si="22"/>
        <v>0</v>
      </c>
      <c r="N330" s="195">
        <f t="shared" si="23"/>
        <v>0</v>
      </c>
      <c r="P330" s="195">
        <v>0</v>
      </c>
      <c r="Q330" s="195">
        <v>0</v>
      </c>
    </row>
    <row r="331" spans="1:17" hidden="1" x14ac:dyDescent="0.25">
      <c r="A331" s="485" t="s">
        <v>669</v>
      </c>
      <c r="B331" s="490" t="str">
        <f>VLOOKUP(A331,[3]Sheet1!$B$1:$D$1757,3,FALSE)</f>
        <v>L3 HEAVY EQUIPMNT OPERATOR</v>
      </c>
      <c r="C331" s="490" t="str">
        <f>VLOOKUP(A331,[3]Sheet1!$B$1:$R$1757,17,FALSE)</f>
        <v>GRND</v>
      </c>
      <c r="D331" s="493">
        <v>50450</v>
      </c>
      <c r="E331" s="481">
        <v>0</v>
      </c>
      <c r="F331" s="482">
        <f>IF(D331&lt;60,0,ROUND(($D331*F$2)+VLOOKUP($C331,[2]CONFIG!$A$33:$C$43,3,FALSE),0))</f>
        <v>14829</v>
      </c>
      <c r="G331" s="482">
        <f>IF(D331&lt;60,0,ROUND(($D331*G$2)+VLOOKUP($C331,[2]CONFIG!$A$33:$C$43,3,FALSE),0))</f>
        <v>14829</v>
      </c>
      <c r="H331" s="482">
        <f>IF(D331&lt;60,0,ROUND(($D331*H$2)+VLOOKUP($C331,[2]CONFIG!$A$33:$C$43,3,FALSE),0))</f>
        <v>14829</v>
      </c>
      <c r="I331" s="482">
        <f>IF(D331&lt;60,0,ROUND(($D331*I$2)+VLOOKUP($C331,[2]CONFIG!$A$33:$C$43,3,FALSE),0))</f>
        <v>14829</v>
      </c>
      <c r="J331" s="491"/>
      <c r="K331" s="195">
        <f t="shared" si="20"/>
        <v>0</v>
      </c>
      <c r="L331" s="195">
        <f t="shared" si="21"/>
        <v>0</v>
      </c>
      <c r="M331" s="195">
        <f t="shared" si="22"/>
        <v>0</v>
      </c>
      <c r="N331" s="195">
        <f t="shared" si="23"/>
        <v>0</v>
      </c>
      <c r="P331" s="195">
        <v>0</v>
      </c>
      <c r="Q331" s="195">
        <v>0</v>
      </c>
    </row>
    <row r="332" spans="1:17" hidden="1" x14ac:dyDescent="0.25">
      <c r="A332" s="485" t="s">
        <v>670</v>
      </c>
      <c r="B332" s="490" t="str">
        <f>VLOOKUP(A332,[3]Sheet1!$B$1:$D$1757,3,FALSE)</f>
        <v>L3 HVY EQPT/SMALL ENG RPR</v>
      </c>
      <c r="C332" s="490" t="str">
        <f>VLOOKUP(A332,[3]Sheet1!$B$1:$R$1757,17,FALSE)</f>
        <v>GRND</v>
      </c>
      <c r="D332" s="493">
        <v>50450</v>
      </c>
      <c r="E332" s="481">
        <v>0</v>
      </c>
      <c r="F332" s="482">
        <f>IF(D332&lt;60,0,ROUND(($D332*F$2)+VLOOKUP($C332,[2]CONFIG!$A$33:$C$43,3,FALSE),0))</f>
        <v>14829</v>
      </c>
      <c r="G332" s="482">
        <f>IF(D332&lt;60,0,ROUND(($D332*G$2)+VLOOKUP($C332,[2]CONFIG!$A$33:$C$43,3,FALSE),0))</f>
        <v>14829</v>
      </c>
      <c r="H332" s="482">
        <f>IF(D332&lt;60,0,ROUND(($D332*H$2)+VLOOKUP($C332,[2]CONFIG!$A$33:$C$43,3,FALSE),0))</f>
        <v>14829</v>
      </c>
      <c r="I332" s="482">
        <f>IF(D332&lt;60,0,ROUND(($D332*I$2)+VLOOKUP($C332,[2]CONFIG!$A$33:$C$43,3,FALSE),0))</f>
        <v>14829</v>
      </c>
      <c r="J332" s="491"/>
      <c r="K332" s="195">
        <f t="shared" si="20"/>
        <v>0</v>
      </c>
      <c r="L332" s="195">
        <f t="shared" si="21"/>
        <v>0</v>
      </c>
      <c r="M332" s="195">
        <f t="shared" si="22"/>
        <v>0</v>
      </c>
      <c r="N332" s="195">
        <f t="shared" si="23"/>
        <v>0</v>
      </c>
      <c r="P332" s="195">
        <v>0</v>
      </c>
      <c r="Q332" s="195">
        <v>0</v>
      </c>
    </row>
    <row r="333" spans="1:17" hidden="1" x14ac:dyDescent="0.25">
      <c r="A333" s="485" t="s">
        <v>671</v>
      </c>
      <c r="B333" s="490" t="str">
        <f>VLOOKUP(A333,[3]Sheet1!$B$1:$D$1757,3,FALSE)</f>
        <v>L3 LANDSCAPE/ARBOREAL TECH</v>
      </c>
      <c r="C333" s="490" t="str">
        <f>VLOOKUP(A333,[3]Sheet1!$B$1:$R$1757,17,FALSE)</f>
        <v>GRND</v>
      </c>
      <c r="D333" s="493">
        <v>50450</v>
      </c>
      <c r="E333" s="481">
        <v>0</v>
      </c>
      <c r="F333" s="482">
        <f>IF(D333&lt;60,0,ROUND(($D333*F$2)+VLOOKUP($C333,[2]CONFIG!$A$33:$C$43,3,FALSE),0))</f>
        <v>14829</v>
      </c>
      <c r="G333" s="482">
        <f>IF(D333&lt;60,0,ROUND(($D333*G$2)+VLOOKUP($C333,[2]CONFIG!$A$33:$C$43,3,FALSE),0))</f>
        <v>14829</v>
      </c>
      <c r="H333" s="482">
        <f>IF(D333&lt;60,0,ROUND(($D333*H$2)+VLOOKUP($C333,[2]CONFIG!$A$33:$C$43,3,FALSE),0))</f>
        <v>14829</v>
      </c>
      <c r="I333" s="482">
        <f>IF(D333&lt;60,0,ROUND(($D333*I$2)+VLOOKUP($C333,[2]CONFIG!$A$33:$C$43,3,FALSE),0))</f>
        <v>14829</v>
      </c>
      <c r="J333" s="491"/>
      <c r="K333" s="195">
        <f t="shared" si="20"/>
        <v>0</v>
      </c>
      <c r="L333" s="195">
        <f t="shared" si="21"/>
        <v>0</v>
      </c>
      <c r="M333" s="195">
        <f t="shared" si="22"/>
        <v>0</v>
      </c>
      <c r="N333" s="195">
        <f t="shared" si="23"/>
        <v>0</v>
      </c>
      <c r="P333" s="195">
        <v>0</v>
      </c>
      <c r="Q333" s="195">
        <v>0</v>
      </c>
    </row>
    <row r="334" spans="1:17" hidden="1" x14ac:dyDescent="0.25">
      <c r="A334" s="485" t="s">
        <v>672</v>
      </c>
      <c r="B334" s="490" t="str">
        <f>VLOOKUP(A334,[3]Sheet1!$B$1:$D$1757,3,FALSE)</f>
        <v>L3 LOCKSMITH</v>
      </c>
      <c r="C334" s="490" t="str">
        <f>VLOOKUP(A334,[3]Sheet1!$B$1:$R$1757,17,FALSE)</f>
        <v>GRND</v>
      </c>
      <c r="D334" s="493">
        <v>50450</v>
      </c>
      <c r="E334" s="481">
        <v>0</v>
      </c>
      <c r="F334" s="482">
        <f>IF(D334&lt;60,0,ROUND(($D334*F$2)+VLOOKUP($C334,[2]CONFIG!$A$33:$C$43,3,FALSE),0))</f>
        <v>14829</v>
      </c>
      <c r="G334" s="482">
        <f>IF(D334&lt;60,0,ROUND(($D334*G$2)+VLOOKUP($C334,[2]CONFIG!$A$33:$C$43,3,FALSE),0))</f>
        <v>14829</v>
      </c>
      <c r="H334" s="482">
        <f>IF(D334&lt;60,0,ROUND(($D334*H$2)+VLOOKUP($C334,[2]CONFIG!$A$33:$C$43,3,FALSE),0))</f>
        <v>14829</v>
      </c>
      <c r="I334" s="482">
        <f>IF(D334&lt;60,0,ROUND(($D334*I$2)+VLOOKUP($C334,[2]CONFIG!$A$33:$C$43,3,FALSE),0))</f>
        <v>14829</v>
      </c>
      <c r="J334" s="491"/>
      <c r="K334" s="195">
        <f t="shared" si="20"/>
        <v>0</v>
      </c>
      <c r="L334" s="195">
        <f t="shared" si="21"/>
        <v>0</v>
      </c>
      <c r="M334" s="195">
        <f t="shared" si="22"/>
        <v>0</v>
      </c>
      <c r="N334" s="195">
        <f t="shared" si="23"/>
        <v>0</v>
      </c>
      <c r="P334" s="195">
        <v>0</v>
      </c>
      <c r="Q334" s="195">
        <v>0</v>
      </c>
    </row>
    <row r="335" spans="1:17" hidden="1" x14ac:dyDescent="0.25">
      <c r="A335" s="485" t="s">
        <v>673</v>
      </c>
      <c r="B335" s="490" t="str">
        <f>VLOOKUP(A335,[3]Sheet1!$B$1:$D$1757,3,FALSE)</f>
        <v>L3 METALWKS/FIRE EXTG TECH</v>
      </c>
      <c r="C335" s="490" t="str">
        <f>VLOOKUP(A335,[3]Sheet1!$B$1:$R$1757,17,FALSE)</f>
        <v>GRND</v>
      </c>
      <c r="D335" s="493">
        <v>50450</v>
      </c>
      <c r="E335" s="481">
        <v>0</v>
      </c>
      <c r="F335" s="482">
        <f>IF(D335&lt;60,0,ROUND(($D335*F$2)+VLOOKUP($C335,[2]CONFIG!$A$33:$C$43,3,FALSE),0))</f>
        <v>14829</v>
      </c>
      <c r="G335" s="482">
        <f>IF(D335&lt;60,0,ROUND(($D335*G$2)+VLOOKUP($C335,[2]CONFIG!$A$33:$C$43,3,FALSE),0))</f>
        <v>14829</v>
      </c>
      <c r="H335" s="482">
        <f>IF(D335&lt;60,0,ROUND(($D335*H$2)+VLOOKUP($C335,[2]CONFIG!$A$33:$C$43,3,FALSE),0))</f>
        <v>14829</v>
      </c>
      <c r="I335" s="482">
        <f>IF(D335&lt;60,0,ROUND(($D335*I$2)+VLOOKUP($C335,[2]CONFIG!$A$33:$C$43,3,FALSE),0))</f>
        <v>14829</v>
      </c>
      <c r="J335" s="491"/>
      <c r="K335" s="195">
        <f t="shared" si="20"/>
        <v>0</v>
      </c>
      <c r="L335" s="195">
        <f t="shared" si="21"/>
        <v>0</v>
      </c>
      <c r="M335" s="195">
        <f t="shared" si="22"/>
        <v>0</v>
      </c>
      <c r="N335" s="195">
        <f t="shared" si="23"/>
        <v>0</v>
      </c>
      <c r="P335" s="195">
        <v>0</v>
      </c>
      <c r="Q335" s="195">
        <v>0</v>
      </c>
    </row>
    <row r="336" spans="1:17" hidden="1" x14ac:dyDescent="0.25">
      <c r="A336" s="485" t="s">
        <v>674</v>
      </c>
      <c r="B336" s="490" t="str">
        <f>VLOOKUP(A336,[3]Sheet1!$B$1:$D$1757,3,FALSE)</f>
        <v>L3 MOTOR REPAIR TECH</v>
      </c>
      <c r="C336" s="490" t="str">
        <f>VLOOKUP(A336,[3]Sheet1!$B$1:$R$1757,17,FALSE)</f>
        <v>GRND</v>
      </c>
      <c r="D336" s="493">
        <v>50450</v>
      </c>
      <c r="E336" s="481">
        <v>0</v>
      </c>
      <c r="F336" s="482">
        <f>IF(D336&lt;60,0,ROUND(($D336*F$2)+VLOOKUP($C336,[2]CONFIG!$A$33:$C$43,3,FALSE),0))</f>
        <v>14829</v>
      </c>
      <c r="G336" s="482">
        <f>IF(D336&lt;60,0,ROUND(($D336*G$2)+VLOOKUP($C336,[2]CONFIG!$A$33:$C$43,3,FALSE),0))</f>
        <v>14829</v>
      </c>
      <c r="H336" s="482">
        <f>IF(D336&lt;60,0,ROUND(($D336*H$2)+VLOOKUP($C336,[2]CONFIG!$A$33:$C$43,3,FALSE),0))</f>
        <v>14829</v>
      </c>
      <c r="I336" s="482">
        <f>IF(D336&lt;60,0,ROUND(($D336*I$2)+VLOOKUP($C336,[2]CONFIG!$A$33:$C$43,3,FALSE),0))</f>
        <v>14829</v>
      </c>
      <c r="J336" s="491"/>
      <c r="K336" s="195">
        <f t="shared" si="20"/>
        <v>0</v>
      </c>
      <c r="L336" s="195">
        <f t="shared" si="21"/>
        <v>0</v>
      </c>
      <c r="M336" s="195">
        <f t="shared" si="22"/>
        <v>0</v>
      </c>
      <c r="N336" s="195">
        <f t="shared" si="23"/>
        <v>0</v>
      </c>
      <c r="P336" s="195">
        <v>0</v>
      </c>
      <c r="Q336" s="195">
        <v>0</v>
      </c>
    </row>
    <row r="337" spans="1:17" hidden="1" x14ac:dyDescent="0.25">
      <c r="A337" s="485" t="s">
        <v>675</v>
      </c>
      <c r="B337" s="490" t="str">
        <f>VLOOKUP(A337,[3]Sheet1!$B$1:$D$1757,3,FALSE)</f>
        <v>L3 MSTR CLK/FIRE ALRM TECH</v>
      </c>
      <c r="C337" s="490" t="str">
        <f>VLOOKUP(A337,[3]Sheet1!$B$1:$R$1757,17,FALSE)</f>
        <v>GRND</v>
      </c>
      <c r="D337" s="493">
        <v>50450</v>
      </c>
      <c r="E337" s="481">
        <v>0</v>
      </c>
      <c r="F337" s="482">
        <f>IF(D337&lt;60,0,ROUND(($D337*F$2)+VLOOKUP($C337,[2]CONFIG!$A$33:$C$43,3,FALSE),0))</f>
        <v>14829</v>
      </c>
      <c r="G337" s="482">
        <f>IF(D337&lt;60,0,ROUND(($D337*G$2)+VLOOKUP($C337,[2]CONFIG!$A$33:$C$43,3,FALSE),0))</f>
        <v>14829</v>
      </c>
      <c r="H337" s="482">
        <f>IF(D337&lt;60,0,ROUND(($D337*H$2)+VLOOKUP($C337,[2]CONFIG!$A$33:$C$43,3,FALSE),0))</f>
        <v>14829</v>
      </c>
      <c r="I337" s="482">
        <f>IF(D337&lt;60,0,ROUND(($D337*I$2)+VLOOKUP($C337,[2]CONFIG!$A$33:$C$43,3,FALSE),0))</f>
        <v>14829</v>
      </c>
      <c r="J337" s="491"/>
      <c r="K337" s="195">
        <f t="shared" si="20"/>
        <v>0</v>
      </c>
      <c r="L337" s="195">
        <f t="shared" si="21"/>
        <v>0</v>
      </c>
      <c r="M337" s="195">
        <f t="shared" si="22"/>
        <v>0</v>
      </c>
      <c r="N337" s="195">
        <f t="shared" si="23"/>
        <v>0</v>
      </c>
      <c r="P337" s="195">
        <v>0</v>
      </c>
      <c r="Q337" s="195">
        <v>0</v>
      </c>
    </row>
    <row r="338" spans="1:17" hidden="1" x14ac:dyDescent="0.25">
      <c r="A338" s="485" t="s">
        <v>676</v>
      </c>
      <c r="B338" s="490" t="str">
        <f>VLOOKUP(A338,[3]Sheet1!$B$1:$D$1757,3,FALSE)</f>
        <v>L3 PAVEMENT MTCE TECH</v>
      </c>
      <c r="C338" s="490" t="str">
        <f>VLOOKUP(A338,[3]Sheet1!$B$1:$R$1757,17,FALSE)</f>
        <v>GRND</v>
      </c>
      <c r="D338" s="493">
        <v>50450</v>
      </c>
      <c r="E338" s="481">
        <v>0</v>
      </c>
      <c r="F338" s="482">
        <f>IF(D338&lt;60,0,ROUND(($D338*F$2)+VLOOKUP($C338,[2]CONFIG!$A$33:$C$43,3,FALSE),0))</f>
        <v>14829</v>
      </c>
      <c r="G338" s="482">
        <f>IF(D338&lt;60,0,ROUND(($D338*G$2)+VLOOKUP($C338,[2]CONFIG!$A$33:$C$43,3,FALSE),0))</f>
        <v>14829</v>
      </c>
      <c r="H338" s="482">
        <f>IF(D338&lt;60,0,ROUND(($D338*H$2)+VLOOKUP($C338,[2]CONFIG!$A$33:$C$43,3,FALSE),0))</f>
        <v>14829</v>
      </c>
      <c r="I338" s="482">
        <f>IF(D338&lt;60,0,ROUND(($D338*I$2)+VLOOKUP($C338,[2]CONFIG!$A$33:$C$43,3,FALSE),0))</f>
        <v>14829</v>
      </c>
      <c r="J338" s="491"/>
      <c r="K338" s="195">
        <f t="shared" si="20"/>
        <v>0</v>
      </c>
      <c r="L338" s="195">
        <f t="shared" si="21"/>
        <v>0</v>
      </c>
      <c r="M338" s="195">
        <f t="shared" si="22"/>
        <v>0</v>
      </c>
      <c r="N338" s="195">
        <f t="shared" si="23"/>
        <v>0</v>
      </c>
      <c r="P338" s="195">
        <v>0</v>
      </c>
      <c r="Q338" s="195">
        <v>0</v>
      </c>
    </row>
    <row r="339" spans="1:17" hidden="1" x14ac:dyDescent="0.25">
      <c r="A339" s="485" t="s">
        <v>677</v>
      </c>
      <c r="B339" s="490" t="str">
        <f>VLOOKUP(A339,[3]Sheet1!$B$1:$D$1757,3,FALSE)</f>
        <v>L3 PEST MANAGEMENT TECH</v>
      </c>
      <c r="C339" s="490" t="str">
        <f>VLOOKUP(A339,[3]Sheet1!$B$1:$R$1757,17,FALSE)</f>
        <v>GRND</v>
      </c>
      <c r="D339" s="493">
        <v>50450</v>
      </c>
      <c r="E339" s="481">
        <v>0</v>
      </c>
      <c r="F339" s="482">
        <f>IF(D339&lt;60,0,ROUND(($D339*F$2)+VLOOKUP($C339,[2]CONFIG!$A$33:$C$43,3,FALSE),0))</f>
        <v>14829</v>
      </c>
      <c r="G339" s="482">
        <f>IF(D339&lt;60,0,ROUND(($D339*G$2)+VLOOKUP($C339,[2]CONFIG!$A$33:$C$43,3,FALSE),0))</f>
        <v>14829</v>
      </c>
      <c r="H339" s="482">
        <f>IF(D339&lt;60,0,ROUND(($D339*H$2)+VLOOKUP($C339,[2]CONFIG!$A$33:$C$43,3,FALSE),0))</f>
        <v>14829</v>
      </c>
      <c r="I339" s="482">
        <f>IF(D339&lt;60,0,ROUND(($D339*I$2)+VLOOKUP($C339,[2]CONFIG!$A$33:$C$43,3,FALSE),0))</f>
        <v>14829</v>
      </c>
      <c r="J339" s="491"/>
      <c r="K339" s="195">
        <f t="shared" si="20"/>
        <v>0</v>
      </c>
      <c r="L339" s="195">
        <f t="shared" si="21"/>
        <v>0</v>
      </c>
      <c r="M339" s="195">
        <f t="shared" si="22"/>
        <v>0</v>
      </c>
      <c r="N339" s="195">
        <f t="shared" si="23"/>
        <v>0</v>
      </c>
      <c r="P339" s="195">
        <v>0</v>
      </c>
      <c r="Q339" s="195">
        <v>0</v>
      </c>
    </row>
    <row r="340" spans="1:17" hidden="1" x14ac:dyDescent="0.25">
      <c r="A340" s="485" t="s">
        <v>678</v>
      </c>
      <c r="B340" s="490" t="str">
        <f>VLOOKUP(A340,[3]Sheet1!$B$1:$D$1757,3,FALSE)</f>
        <v>L3 POOL OPERATION TECH</v>
      </c>
      <c r="C340" s="490" t="str">
        <f>VLOOKUP(A340,[3]Sheet1!$B$1:$R$1757,17,FALSE)</f>
        <v>GRND</v>
      </c>
      <c r="D340" s="493">
        <v>50450</v>
      </c>
      <c r="E340" s="481">
        <v>0</v>
      </c>
      <c r="F340" s="482">
        <f>IF(D340&lt;60,0,ROUND(($D340*F$2)+VLOOKUP($C340,[2]CONFIG!$A$33:$C$43,3,FALSE),0))</f>
        <v>14829</v>
      </c>
      <c r="G340" s="482">
        <f>IF(D340&lt;60,0,ROUND(($D340*G$2)+VLOOKUP($C340,[2]CONFIG!$A$33:$C$43,3,FALSE),0))</f>
        <v>14829</v>
      </c>
      <c r="H340" s="482">
        <f>IF(D340&lt;60,0,ROUND(($D340*H$2)+VLOOKUP($C340,[2]CONFIG!$A$33:$C$43,3,FALSE),0))</f>
        <v>14829</v>
      </c>
      <c r="I340" s="482">
        <f>IF(D340&lt;60,0,ROUND(($D340*I$2)+VLOOKUP($C340,[2]CONFIG!$A$33:$C$43,3,FALSE),0))</f>
        <v>14829</v>
      </c>
      <c r="J340" s="491"/>
      <c r="K340" s="195">
        <f t="shared" si="20"/>
        <v>0</v>
      </c>
      <c r="L340" s="195">
        <f t="shared" si="21"/>
        <v>0</v>
      </c>
      <c r="M340" s="195">
        <f t="shared" si="22"/>
        <v>0</v>
      </c>
      <c r="N340" s="195">
        <f t="shared" si="23"/>
        <v>0</v>
      </c>
      <c r="P340" s="195">
        <v>0</v>
      </c>
      <c r="Q340" s="195">
        <v>0</v>
      </c>
    </row>
    <row r="341" spans="1:17" hidden="1" x14ac:dyDescent="0.25">
      <c r="A341" s="485" t="s">
        <v>679</v>
      </c>
      <c r="B341" s="490" t="str">
        <f>VLOOKUP(A341,[3]Sheet1!$B$1:$D$1757,3,FALSE)</f>
        <v>L3 ROOFER</v>
      </c>
      <c r="C341" s="490" t="str">
        <f>VLOOKUP(A341,[3]Sheet1!$B$1:$R$1757,17,FALSE)</f>
        <v>GRND</v>
      </c>
      <c r="D341" s="493">
        <v>50450</v>
      </c>
      <c r="E341" s="481">
        <v>0</v>
      </c>
      <c r="F341" s="482">
        <f>IF(D341&lt;60,0,ROUND(($D341*F$2)+VLOOKUP($C341,[2]CONFIG!$A$33:$C$43,3,FALSE),0))</f>
        <v>14829</v>
      </c>
      <c r="G341" s="482">
        <f>IF(D341&lt;60,0,ROUND(($D341*G$2)+VLOOKUP($C341,[2]CONFIG!$A$33:$C$43,3,FALSE),0))</f>
        <v>14829</v>
      </c>
      <c r="H341" s="482">
        <f>IF(D341&lt;60,0,ROUND(($D341*H$2)+VLOOKUP($C341,[2]CONFIG!$A$33:$C$43,3,FALSE),0))</f>
        <v>14829</v>
      </c>
      <c r="I341" s="482">
        <f>IF(D341&lt;60,0,ROUND(($D341*I$2)+VLOOKUP($C341,[2]CONFIG!$A$33:$C$43,3,FALSE),0))</f>
        <v>14829</v>
      </c>
      <c r="J341" s="491"/>
      <c r="K341" s="195">
        <f t="shared" si="20"/>
        <v>0</v>
      </c>
      <c r="L341" s="195">
        <f t="shared" si="21"/>
        <v>0</v>
      </c>
      <c r="M341" s="195">
        <f t="shared" si="22"/>
        <v>0</v>
      </c>
      <c r="N341" s="195">
        <f t="shared" si="23"/>
        <v>0</v>
      </c>
      <c r="P341" s="195">
        <v>0</v>
      </c>
      <c r="Q341" s="195">
        <v>0</v>
      </c>
    </row>
    <row r="342" spans="1:17" hidden="1" x14ac:dyDescent="0.25">
      <c r="A342" s="485" t="s">
        <v>680</v>
      </c>
      <c r="B342" s="490" t="str">
        <f>VLOOKUP(A342,[3]Sheet1!$B$1:$D$1757,3,FALSE)</f>
        <v>SECURITY INVESTIGATOR II</v>
      </c>
      <c r="C342" s="490" t="str">
        <f>VLOOKUP(A342,[3]Sheet1!$B$1:$R$1757,17,FALSE)</f>
        <v>NONE</v>
      </c>
      <c r="D342" s="493">
        <v>50313</v>
      </c>
      <c r="E342" s="481">
        <v>0</v>
      </c>
      <c r="F342" s="482">
        <f>IF(D342&lt;60,0,ROUND(($D342*F$2)+VLOOKUP($C342,[2]CONFIG!$A$33:$C$43,3,FALSE),0))</f>
        <v>13335</v>
      </c>
      <c r="G342" s="482">
        <f>IF(D342&lt;60,0,ROUND(($D342*G$2)+VLOOKUP($C342,[2]CONFIG!$A$33:$C$43,3,FALSE),0))</f>
        <v>13335</v>
      </c>
      <c r="H342" s="482">
        <f>IF(D342&lt;60,0,ROUND(($D342*H$2)+VLOOKUP($C342,[2]CONFIG!$A$33:$C$43,3,FALSE),0))</f>
        <v>13335</v>
      </c>
      <c r="I342" s="482">
        <f>IF(D342&lt;60,0,ROUND(($D342*I$2)+VLOOKUP($C342,[2]CONFIG!$A$33:$C$43,3,FALSE),0))</f>
        <v>13335</v>
      </c>
      <c r="J342" s="491"/>
      <c r="K342" s="195">
        <f t="shared" si="20"/>
        <v>0</v>
      </c>
      <c r="L342" s="195">
        <f t="shared" si="21"/>
        <v>0</v>
      </c>
      <c r="M342" s="195">
        <f t="shared" si="22"/>
        <v>0</v>
      </c>
      <c r="N342" s="195">
        <f t="shared" si="23"/>
        <v>0</v>
      </c>
      <c r="P342" s="195">
        <v>0</v>
      </c>
      <c r="Q342" s="195">
        <v>0</v>
      </c>
    </row>
    <row r="343" spans="1:17" hidden="1" x14ac:dyDescent="0.25">
      <c r="A343" s="485" t="s">
        <v>681</v>
      </c>
      <c r="B343" s="490" t="str">
        <f>VLOOKUP(A343,[3]Sheet1!$B$1:$D$1757,3,FALSE)</f>
        <v>SPECIALIST, FIX ASSET INVEN</v>
      </c>
      <c r="C343" s="490" t="str">
        <f>VLOOKUP(A343,[3]Sheet1!$B$1:$R$1757,17,FALSE)</f>
        <v>NONE</v>
      </c>
      <c r="D343" s="493">
        <v>50254</v>
      </c>
      <c r="E343" s="481">
        <v>0</v>
      </c>
      <c r="F343" s="482">
        <f>IF(D343&lt;60,0,ROUND(($D343*F$2)+VLOOKUP($C343,[2]CONFIG!$A$33:$C$43,3,FALSE),0))</f>
        <v>13324</v>
      </c>
      <c r="G343" s="482">
        <f>IF(D343&lt;60,0,ROUND(($D343*G$2)+VLOOKUP($C343,[2]CONFIG!$A$33:$C$43,3,FALSE),0))</f>
        <v>13324</v>
      </c>
      <c r="H343" s="482">
        <f>IF(D343&lt;60,0,ROUND(($D343*H$2)+VLOOKUP($C343,[2]CONFIG!$A$33:$C$43,3,FALSE),0))</f>
        <v>13324</v>
      </c>
      <c r="I343" s="482">
        <f>IF(D343&lt;60,0,ROUND(($D343*I$2)+VLOOKUP($C343,[2]CONFIG!$A$33:$C$43,3,FALSE),0))</f>
        <v>13324</v>
      </c>
      <c r="J343" s="491"/>
      <c r="K343" s="195">
        <f t="shared" si="20"/>
        <v>0</v>
      </c>
      <c r="L343" s="195">
        <f t="shared" si="21"/>
        <v>0</v>
      </c>
      <c r="M343" s="195">
        <f t="shared" si="22"/>
        <v>0</v>
      </c>
      <c r="N343" s="195">
        <f t="shared" si="23"/>
        <v>0</v>
      </c>
      <c r="P343" s="195">
        <v>0</v>
      </c>
      <c r="Q343" s="195">
        <v>0</v>
      </c>
    </row>
    <row r="344" spans="1:17" hidden="1" x14ac:dyDescent="0.25">
      <c r="A344" s="485" t="s">
        <v>682</v>
      </c>
      <c r="B344" s="490" t="str">
        <f>VLOOKUP(A344,[3]Sheet1!$B$1:$D$1757,3,FALSE)</f>
        <v>PAYROLL ADMINISTRATOR</v>
      </c>
      <c r="C344" s="490" t="str">
        <f>VLOOKUP(A344,[3]Sheet1!$B$1:$R$1757,17,FALSE)</f>
        <v>NONE</v>
      </c>
      <c r="D344" s="493">
        <v>50921</v>
      </c>
      <c r="E344" s="481">
        <v>0</v>
      </c>
      <c r="F344" s="482">
        <f>IF(D344&lt;60,0,ROUND(($D344*F$2)+VLOOKUP($C344,[2]CONFIG!$A$33:$C$43,3,FALSE),0))</f>
        <v>13450</v>
      </c>
      <c r="G344" s="482">
        <f>IF(D344&lt;60,0,ROUND(($D344*G$2)+VLOOKUP($C344,[2]CONFIG!$A$33:$C$43,3,FALSE),0))</f>
        <v>13450</v>
      </c>
      <c r="H344" s="482">
        <f>IF(D344&lt;60,0,ROUND(($D344*H$2)+VLOOKUP($C344,[2]CONFIG!$A$33:$C$43,3,FALSE),0))</f>
        <v>13450</v>
      </c>
      <c r="I344" s="482">
        <f>IF(D344&lt;60,0,ROUND(($D344*I$2)+VLOOKUP($C344,[2]CONFIG!$A$33:$C$43,3,FALSE),0))</f>
        <v>13450</v>
      </c>
      <c r="J344" s="491"/>
      <c r="K344" s="195">
        <f t="shared" si="20"/>
        <v>0</v>
      </c>
      <c r="L344" s="195">
        <f t="shared" si="21"/>
        <v>0</v>
      </c>
      <c r="M344" s="195">
        <f t="shared" si="22"/>
        <v>0</v>
      </c>
      <c r="N344" s="195">
        <f t="shared" si="23"/>
        <v>0</v>
      </c>
      <c r="P344" s="195">
        <v>0</v>
      </c>
      <c r="Q344" s="195">
        <v>0</v>
      </c>
    </row>
    <row r="345" spans="1:17" hidden="1" x14ac:dyDescent="0.25">
      <c r="A345" s="485" t="s">
        <v>683</v>
      </c>
      <c r="B345" s="490" t="str">
        <f>VLOOKUP(A345,[3]Sheet1!$B$1:$D$1757,3,FALSE)</f>
        <v>COORDINATOR, VOLUNTEER</v>
      </c>
      <c r="C345" s="490" t="str">
        <f>VLOOKUP(A345,[3]Sheet1!$B$1:$R$1757,17,FALSE)</f>
        <v>NONE</v>
      </c>
      <c r="D345" s="493">
        <v>50575</v>
      </c>
      <c r="E345" s="481">
        <v>0</v>
      </c>
      <c r="F345" s="482">
        <f>IF(D345&lt;60,0,ROUND(($D345*F$2)+VLOOKUP($C345,[2]CONFIG!$A$33:$C$43,3,FALSE),0))</f>
        <v>13385</v>
      </c>
      <c r="G345" s="482">
        <f>IF(D345&lt;60,0,ROUND(($D345*G$2)+VLOOKUP($C345,[2]CONFIG!$A$33:$C$43,3,FALSE),0))</f>
        <v>13385</v>
      </c>
      <c r="H345" s="482">
        <f>IF(D345&lt;60,0,ROUND(($D345*H$2)+VLOOKUP($C345,[2]CONFIG!$A$33:$C$43,3,FALSE),0))</f>
        <v>13385</v>
      </c>
      <c r="I345" s="482">
        <f>IF(D345&lt;60,0,ROUND(($D345*I$2)+VLOOKUP($C345,[2]CONFIG!$A$33:$C$43,3,FALSE),0))</f>
        <v>13385</v>
      </c>
      <c r="J345" s="491"/>
      <c r="K345" s="195">
        <f t="shared" si="20"/>
        <v>0</v>
      </c>
      <c r="L345" s="195">
        <f t="shared" si="21"/>
        <v>0</v>
      </c>
      <c r="M345" s="195">
        <f t="shared" si="22"/>
        <v>0</v>
      </c>
      <c r="N345" s="195">
        <f t="shared" si="23"/>
        <v>0</v>
      </c>
      <c r="P345" s="195">
        <v>0</v>
      </c>
      <c r="Q345" s="195">
        <v>0</v>
      </c>
    </row>
    <row r="346" spans="1:17" hidden="1" x14ac:dyDescent="0.25">
      <c r="A346" s="485" t="s">
        <v>684</v>
      </c>
      <c r="B346" s="490" t="str">
        <f>VLOOKUP(A346,[3]Sheet1!$B$1:$D$1757,3,FALSE)</f>
        <v>SPECIALIST, STAFF DEVEL</v>
      </c>
      <c r="C346" s="490" t="str">
        <f>VLOOKUP(A346,[3]Sheet1!$B$1:$R$1757,17,FALSE)</f>
        <v>NONE</v>
      </c>
      <c r="D346" s="493">
        <v>50271</v>
      </c>
      <c r="E346" s="481">
        <v>0</v>
      </c>
      <c r="F346" s="482">
        <f>IF(D346&lt;60,0,ROUND(($D346*F$2)+VLOOKUP($C346,[2]CONFIG!$A$33:$C$43,3,FALSE),0))</f>
        <v>13327</v>
      </c>
      <c r="G346" s="482">
        <f>IF(D346&lt;60,0,ROUND(($D346*G$2)+VLOOKUP($C346,[2]CONFIG!$A$33:$C$43,3,FALSE),0))</f>
        <v>13327</v>
      </c>
      <c r="H346" s="482">
        <f>IF(D346&lt;60,0,ROUND(($D346*H$2)+VLOOKUP($C346,[2]CONFIG!$A$33:$C$43,3,FALSE),0))</f>
        <v>13327</v>
      </c>
      <c r="I346" s="482">
        <f>IF(D346&lt;60,0,ROUND(($D346*I$2)+VLOOKUP($C346,[2]CONFIG!$A$33:$C$43,3,FALSE),0))</f>
        <v>13327</v>
      </c>
      <c r="J346" s="491"/>
      <c r="K346" s="195">
        <f t="shared" si="20"/>
        <v>0</v>
      </c>
      <c r="L346" s="195">
        <f t="shared" si="21"/>
        <v>0</v>
      </c>
      <c r="M346" s="195">
        <f t="shared" si="22"/>
        <v>0</v>
      </c>
      <c r="N346" s="195">
        <f t="shared" si="23"/>
        <v>0</v>
      </c>
      <c r="P346" s="195">
        <v>0</v>
      </c>
      <c r="Q346" s="195">
        <v>0</v>
      </c>
    </row>
    <row r="347" spans="1:17" hidden="1" x14ac:dyDescent="0.25">
      <c r="A347" s="485" t="s">
        <v>685</v>
      </c>
      <c r="B347" s="490" t="str">
        <f>VLOOKUP(A347,[3]Sheet1!$B$1:$D$1757,3,FALSE)</f>
        <v>SPECIALIST, NEW SCHOOLS</v>
      </c>
      <c r="C347" s="490" t="str">
        <f>VLOOKUP(A347,[3]Sheet1!$B$1:$R$1757,17,FALSE)</f>
        <v>NONE</v>
      </c>
      <c r="D347" s="493">
        <v>50543</v>
      </c>
      <c r="E347" s="481">
        <v>0</v>
      </c>
      <c r="F347" s="482">
        <f>IF(D347&lt;60,0,ROUND(($D347*F$2)+VLOOKUP($C347,[2]CONFIG!$A$33:$C$43,3,FALSE),0))</f>
        <v>13379</v>
      </c>
      <c r="G347" s="482">
        <f>IF(D347&lt;60,0,ROUND(($D347*G$2)+VLOOKUP($C347,[2]CONFIG!$A$33:$C$43,3,FALSE),0))</f>
        <v>13379</v>
      </c>
      <c r="H347" s="482">
        <f>IF(D347&lt;60,0,ROUND(($D347*H$2)+VLOOKUP($C347,[2]CONFIG!$A$33:$C$43,3,FALSE),0))</f>
        <v>13379</v>
      </c>
      <c r="I347" s="482">
        <f>IF(D347&lt;60,0,ROUND(($D347*I$2)+VLOOKUP($C347,[2]CONFIG!$A$33:$C$43,3,FALSE),0))</f>
        <v>13379</v>
      </c>
      <c r="J347" s="491"/>
      <c r="K347" s="195">
        <f t="shared" si="20"/>
        <v>0</v>
      </c>
      <c r="L347" s="195">
        <f t="shared" si="21"/>
        <v>0</v>
      </c>
      <c r="M347" s="195">
        <f t="shared" si="22"/>
        <v>0</v>
      </c>
      <c r="N347" s="195">
        <f t="shared" si="23"/>
        <v>0</v>
      </c>
      <c r="P347" s="195">
        <v>0</v>
      </c>
      <c r="Q347" s="195">
        <v>0</v>
      </c>
    </row>
    <row r="348" spans="1:17" hidden="1" x14ac:dyDescent="0.25">
      <c r="A348" s="485" t="s">
        <v>686</v>
      </c>
      <c r="B348" s="490" t="str">
        <f>VLOOKUP(A348,[3]Sheet1!$B$1:$D$1757,3,FALSE)</f>
        <v>ADMIN INTERN, ELEMENTARY</v>
      </c>
      <c r="C348" s="490" t="str">
        <f>VLOOKUP(A348,[3]Sheet1!$B$1:$R$1757,17,FALSE)</f>
        <v>NONE</v>
      </c>
      <c r="D348" s="493">
        <v>50330</v>
      </c>
      <c r="E348" s="481">
        <v>0</v>
      </c>
      <c r="F348" s="482">
        <f>IF(D348&lt;60,0,ROUND(($D348*F$2)+VLOOKUP($C348,[2]CONFIG!$A$33:$C$43,3,FALSE),0))</f>
        <v>13338</v>
      </c>
      <c r="G348" s="482">
        <f>IF(D348&lt;60,0,ROUND(($D348*G$2)+VLOOKUP($C348,[2]CONFIG!$A$33:$C$43,3,FALSE),0))</f>
        <v>13338</v>
      </c>
      <c r="H348" s="482">
        <f>IF(D348&lt;60,0,ROUND(($D348*H$2)+VLOOKUP($C348,[2]CONFIG!$A$33:$C$43,3,FALSE),0))</f>
        <v>13338</v>
      </c>
      <c r="I348" s="482">
        <f>IF(D348&lt;60,0,ROUND(($D348*I$2)+VLOOKUP($C348,[2]CONFIG!$A$33:$C$43,3,FALSE),0))</f>
        <v>13338</v>
      </c>
      <c r="J348" s="491"/>
      <c r="K348" s="195">
        <f t="shared" si="20"/>
        <v>0</v>
      </c>
      <c r="L348" s="195">
        <f t="shared" si="21"/>
        <v>0</v>
      </c>
      <c r="M348" s="195">
        <f t="shared" si="22"/>
        <v>0</v>
      </c>
      <c r="N348" s="195">
        <f t="shared" si="23"/>
        <v>0</v>
      </c>
      <c r="P348" s="195">
        <v>0</v>
      </c>
      <c r="Q348" s="195">
        <v>0</v>
      </c>
    </row>
    <row r="349" spans="1:17" hidden="1" x14ac:dyDescent="0.25">
      <c r="A349" s="485" t="s">
        <v>687</v>
      </c>
      <c r="B349" s="490" t="str">
        <f>VLOOKUP(A349,[3]Sheet1!$B$1:$D$1757,3,FALSE)</f>
        <v>SAFETY SPECIALIST</v>
      </c>
      <c r="C349" s="490" t="str">
        <f>VLOOKUP(A349,[3]Sheet1!$B$1:$R$1757,17,FALSE)</f>
        <v>NONE</v>
      </c>
      <c r="D349" s="493">
        <v>49490</v>
      </c>
      <c r="E349" s="481">
        <v>0</v>
      </c>
      <c r="F349" s="482">
        <f>IF(D349&lt;60,0,ROUND(($D349*F$2)+VLOOKUP($C349,[2]CONFIG!$A$33:$C$43,3,FALSE),0))</f>
        <v>13180</v>
      </c>
      <c r="G349" s="482">
        <f>IF(D349&lt;60,0,ROUND(($D349*G$2)+VLOOKUP($C349,[2]CONFIG!$A$33:$C$43,3,FALSE),0))</f>
        <v>13180</v>
      </c>
      <c r="H349" s="482">
        <f>IF(D349&lt;60,0,ROUND(($D349*H$2)+VLOOKUP($C349,[2]CONFIG!$A$33:$C$43,3,FALSE),0))</f>
        <v>13180</v>
      </c>
      <c r="I349" s="482">
        <f>IF(D349&lt;60,0,ROUND(($D349*I$2)+VLOOKUP($C349,[2]CONFIG!$A$33:$C$43,3,FALSE),0))</f>
        <v>13180</v>
      </c>
      <c r="J349" s="491"/>
      <c r="K349" s="195">
        <f t="shared" si="20"/>
        <v>0</v>
      </c>
      <c r="L349" s="195">
        <f t="shared" si="21"/>
        <v>0</v>
      </c>
      <c r="M349" s="195">
        <f t="shared" si="22"/>
        <v>0</v>
      </c>
      <c r="N349" s="195">
        <f t="shared" si="23"/>
        <v>0</v>
      </c>
      <c r="P349" s="195">
        <v>0</v>
      </c>
      <c r="Q349" s="195">
        <v>0</v>
      </c>
    </row>
    <row r="350" spans="1:17" hidden="1" x14ac:dyDescent="0.25">
      <c r="A350" s="485" t="s">
        <v>688</v>
      </c>
      <c r="B350" s="490" t="str">
        <f>VLOOKUP(A350,[3]Sheet1!$B$1:$D$1757,3,FALSE)</f>
        <v>ACCOUNTANT, GENERAL I</v>
      </c>
      <c r="C350" s="490" t="str">
        <f>VLOOKUP(A350,[3]Sheet1!$B$1:$R$1757,17,FALSE)</f>
        <v>NONE</v>
      </c>
      <c r="D350" s="493">
        <v>49149</v>
      </c>
      <c r="E350" s="481">
        <v>0</v>
      </c>
      <c r="F350" s="482">
        <f>IF(D350&lt;60,0,ROUND(($D350*F$2)+VLOOKUP($C350,[2]CONFIG!$A$33:$C$43,3,FALSE),0))</f>
        <v>13115</v>
      </c>
      <c r="G350" s="482">
        <f>IF(D350&lt;60,0,ROUND(($D350*G$2)+VLOOKUP($C350,[2]CONFIG!$A$33:$C$43,3,FALSE),0))</f>
        <v>13115</v>
      </c>
      <c r="H350" s="482">
        <f>IF(D350&lt;60,0,ROUND(($D350*H$2)+VLOOKUP($C350,[2]CONFIG!$A$33:$C$43,3,FALSE),0))</f>
        <v>13115</v>
      </c>
      <c r="I350" s="482">
        <f>IF(D350&lt;60,0,ROUND(($D350*I$2)+VLOOKUP($C350,[2]CONFIG!$A$33:$C$43,3,FALSE),0))</f>
        <v>13115</v>
      </c>
      <c r="J350" s="491"/>
      <c r="K350" s="195">
        <f t="shared" si="20"/>
        <v>0</v>
      </c>
      <c r="L350" s="195">
        <f t="shared" si="21"/>
        <v>0</v>
      </c>
      <c r="M350" s="195">
        <f t="shared" si="22"/>
        <v>0</v>
      </c>
      <c r="N350" s="195">
        <f t="shared" si="23"/>
        <v>0</v>
      </c>
      <c r="P350" s="195">
        <v>0</v>
      </c>
      <c r="Q350" s="195">
        <v>0</v>
      </c>
    </row>
    <row r="351" spans="1:17" hidden="1" x14ac:dyDescent="0.25">
      <c r="A351" s="485" t="s">
        <v>689</v>
      </c>
      <c r="B351" s="490" t="str">
        <f>VLOOKUP(A351,[3]Sheet1!$B$1:$D$1757,3,FALSE)</f>
        <v>FACILITY MANAGER V</v>
      </c>
      <c r="C351" s="490" t="str">
        <f>VLOOKUP(A351,[3]Sheet1!$B$1:$R$1757,17,FALSE)</f>
        <v>FMGR</v>
      </c>
      <c r="D351" s="493">
        <v>48138</v>
      </c>
      <c r="E351" s="481">
        <v>0</v>
      </c>
      <c r="F351" s="482">
        <f>IF(D351&lt;60,0,ROUND(($D351*F$2)+VLOOKUP($C351,[2]CONFIG!$A$33:$C$43,3,FALSE),0))</f>
        <v>14085</v>
      </c>
      <c r="G351" s="482">
        <f>IF(D351&lt;60,0,ROUND(($D351*G$2)+VLOOKUP($C351,[2]CONFIG!$A$33:$C$43,3,FALSE),0))</f>
        <v>14085</v>
      </c>
      <c r="H351" s="482">
        <f>IF(D351&lt;60,0,ROUND(($D351*H$2)+VLOOKUP($C351,[2]CONFIG!$A$33:$C$43,3,FALSE),0))</f>
        <v>14085</v>
      </c>
      <c r="I351" s="482">
        <f>IF(D351&lt;60,0,ROUND(($D351*I$2)+VLOOKUP($C351,[2]CONFIG!$A$33:$C$43,3,FALSE),0))</f>
        <v>14085</v>
      </c>
      <c r="J351" s="491"/>
      <c r="K351" s="195">
        <f t="shared" si="20"/>
        <v>0</v>
      </c>
      <c r="L351" s="195">
        <f t="shared" si="21"/>
        <v>0</v>
      </c>
      <c r="M351" s="195">
        <f t="shared" si="22"/>
        <v>0</v>
      </c>
      <c r="N351" s="195">
        <f t="shared" si="23"/>
        <v>0</v>
      </c>
      <c r="P351" s="195">
        <v>0</v>
      </c>
      <c r="Q351" s="195">
        <v>0</v>
      </c>
    </row>
    <row r="352" spans="1:17" hidden="1" x14ac:dyDescent="0.25">
      <c r="A352" s="485" t="s">
        <v>690</v>
      </c>
      <c r="B352" s="490" t="str">
        <f>VLOOKUP(A352,[3]Sheet1!$B$1:$D$1757,3,FALSE)</f>
        <v>L2 BOILER/COMBUSTION TECH</v>
      </c>
      <c r="C352" s="490" t="str">
        <f>VLOOKUP(A352,[3]Sheet1!$B$1:$R$1757,17,FALSE)</f>
        <v>GRND</v>
      </c>
      <c r="D352" s="493">
        <v>48706</v>
      </c>
      <c r="E352" s="481">
        <v>0</v>
      </c>
      <c r="F352" s="482">
        <f>IF(D352&lt;60,0,ROUND(($D352*F$2)+VLOOKUP($C352,[2]CONFIG!$A$33:$C$43,3,FALSE),0))</f>
        <v>14500</v>
      </c>
      <c r="G352" s="482">
        <f>IF(D352&lt;60,0,ROUND(($D352*G$2)+VLOOKUP($C352,[2]CONFIG!$A$33:$C$43,3,FALSE),0))</f>
        <v>14500</v>
      </c>
      <c r="H352" s="482">
        <f>IF(D352&lt;60,0,ROUND(($D352*H$2)+VLOOKUP($C352,[2]CONFIG!$A$33:$C$43,3,FALSE),0))</f>
        <v>14500</v>
      </c>
      <c r="I352" s="482">
        <f>IF(D352&lt;60,0,ROUND(($D352*I$2)+VLOOKUP($C352,[2]CONFIG!$A$33:$C$43,3,FALSE),0))</f>
        <v>14500</v>
      </c>
      <c r="J352" s="491"/>
      <c r="K352" s="195">
        <f t="shared" si="20"/>
        <v>0</v>
      </c>
      <c r="L352" s="195">
        <f t="shared" si="21"/>
        <v>0</v>
      </c>
      <c r="M352" s="195">
        <f t="shared" si="22"/>
        <v>0</v>
      </c>
      <c r="N352" s="195">
        <f t="shared" si="23"/>
        <v>0</v>
      </c>
      <c r="P352" s="195">
        <v>0</v>
      </c>
      <c r="Q352" s="195">
        <v>0</v>
      </c>
    </row>
    <row r="353" spans="1:17" hidden="1" x14ac:dyDescent="0.25">
      <c r="A353" s="485" t="s">
        <v>691</v>
      </c>
      <c r="B353" s="490" t="str">
        <f>VLOOKUP(A353,[3]Sheet1!$B$1:$D$1757,3,FALSE)</f>
        <v>L2 CARPENTER</v>
      </c>
      <c r="C353" s="490" t="str">
        <f>VLOOKUP(A353,[3]Sheet1!$B$1:$R$1757,17,FALSE)</f>
        <v>GRND</v>
      </c>
      <c r="D353" s="493">
        <v>48432</v>
      </c>
      <c r="E353" s="481">
        <v>0</v>
      </c>
      <c r="F353" s="482">
        <f>IF(D353&lt;60,0,ROUND(($D353*F$2)+VLOOKUP($C353,[2]CONFIG!$A$33:$C$43,3,FALSE),0))</f>
        <v>14448</v>
      </c>
      <c r="G353" s="482">
        <f>IF(D353&lt;60,0,ROUND(($D353*G$2)+VLOOKUP($C353,[2]CONFIG!$A$33:$C$43,3,FALSE),0))</f>
        <v>14448</v>
      </c>
      <c r="H353" s="482">
        <f>IF(D353&lt;60,0,ROUND(($D353*H$2)+VLOOKUP($C353,[2]CONFIG!$A$33:$C$43,3,FALSE),0))</f>
        <v>14448</v>
      </c>
      <c r="I353" s="482">
        <f>IF(D353&lt;60,0,ROUND(($D353*I$2)+VLOOKUP($C353,[2]CONFIG!$A$33:$C$43,3,FALSE),0))</f>
        <v>14448</v>
      </c>
      <c r="J353" s="491"/>
      <c r="K353" s="195">
        <f t="shared" si="20"/>
        <v>0</v>
      </c>
      <c r="L353" s="195">
        <f t="shared" si="21"/>
        <v>0</v>
      </c>
      <c r="M353" s="195">
        <f t="shared" si="22"/>
        <v>0</v>
      </c>
      <c r="N353" s="195">
        <f t="shared" si="23"/>
        <v>0</v>
      </c>
      <c r="P353" s="195">
        <v>0</v>
      </c>
      <c r="Q353" s="195">
        <v>0</v>
      </c>
    </row>
    <row r="354" spans="1:17" hidden="1" x14ac:dyDescent="0.25">
      <c r="A354" s="485" t="s">
        <v>692</v>
      </c>
      <c r="B354" s="490" t="str">
        <f>VLOOKUP(A354,[3]Sheet1!$B$1:$D$1757,3,FALSE)</f>
        <v>L2 CHILLER/ABSORBER TECH</v>
      </c>
      <c r="C354" s="490" t="str">
        <f>VLOOKUP(A354,[3]Sheet1!$B$1:$R$1757,17,FALSE)</f>
        <v>GRND</v>
      </c>
      <c r="D354" s="493">
        <v>48706</v>
      </c>
      <c r="E354" s="481">
        <v>0</v>
      </c>
      <c r="F354" s="482">
        <f>IF(D354&lt;60,0,ROUND(($D354*F$2)+VLOOKUP($C354,[2]CONFIG!$A$33:$C$43,3,FALSE),0))</f>
        <v>14500</v>
      </c>
      <c r="G354" s="482">
        <f>IF(D354&lt;60,0,ROUND(($D354*G$2)+VLOOKUP($C354,[2]CONFIG!$A$33:$C$43,3,FALSE),0))</f>
        <v>14500</v>
      </c>
      <c r="H354" s="482">
        <f>IF(D354&lt;60,0,ROUND(($D354*H$2)+VLOOKUP($C354,[2]CONFIG!$A$33:$C$43,3,FALSE),0))</f>
        <v>14500</v>
      </c>
      <c r="I354" s="482">
        <f>IF(D354&lt;60,0,ROUND(($D354*I$2)+VLOOKUP($C354,[2]CONFIG!$A$33:$C$43,3,FALSE),0))</f>
        <v>14500</v>
      </c>
      <c r="J354" s="491"/>
      <c r="K354" s="195">
        <f t="shared" si="20"/>
        <v>0</v>
      </c>
      <c r="L354" s="195">
        <f t="shared" si="21"/>
        <v>0</v>
      </c>
      <c r="M354" s="195">
        <f t="shared" si="22"/>
        <v>0</v>
      </c>
      <c r="N354" s="195">
        <f t="shared" si="23"/>
        <v>0</v>
      </c>
      <c r="P354" s="195">
        <v>0</v>
      </c>
      <c r="Q354" s="195">
        <v>0</v>
      </c>
    </row>
    <row r="355" spans="1:17" hidden="1" x14ac:dyDescent="0.25">
      <c r="A355" s="485" t="s">
        <v>693</v>
      </c>
      <c r="B355" s="490" t="str">
        <f>VLOOKUP(A355,[3]Sheet1!$B$1:$D$1757,3,FALSE)</f>
        <v>L2 CONTROLS TECH</v>
      </c>
      <c r="C355" s="490" t="str">
        <f>VLOOKUP(A355,[3]Sheet1!$B$1:$R$1757,17,FALSE)</f>
        <v>GRND</v>
      </c>
      <c r="D355" s="493">
        <v>48706</v>
      </c>
      <c r="E355" s="481">
        <v>0</v>
      </c>
      <c r="F355" s="482">
        <f>IF(D355&lt;60,0,ROUND(($D355*F$2)+VLOOKUP($C355,[2]CONFIG!$A$33:$C$43,3,FALSE),0))</f>
        <v>14500</v>
      </c>
      <c r="G355" s="482">
        <f>IF(D355&lt;60,0,ROUND(($D355*G$2)+VLOOKUP($C355,[2]CONFIG!$A$33:$C$43,3,FALSE),0))</f>
        <v>14500</v>
      </c>
      <c r="H355" s="482">
        <f>IF(D355&lt;60,0,ROUND(($D355*H$2)+VLOOKUP($C355,[2]CONFIG!$A$33:$C$43,3,FALSE),0))</f>
        <v>14500</v>
      </c>
      <c r="I355" s="482">
        <f>IF(D355&lt;60,0,ROUND(($D355*I$2)+VLOOKUP($C355,[2]CONFIG!$A$33:$C$43,3,FALSE),0))</f>
        <v>14500</v>
      </c>
      <c r="J355" s="491"/>
      <c r="K355" s="195">
        <f t="shared" si="20"/>
        <v>0</v>
      </c>
      <c r="L355" s="195">
        <f t="shared" si="21"/>
        <v>0</v>
      </c>
      <c r="M355" s="195">
        <f t="shared" si="22"/>
        <v>0</v>
      </c>
      <c r="N355" s="195">
        <f t="shared" si="23"/>
        <v>0</v>
      </c>
      <c r="P355" s="195">
        <v>0</v>
      </c>
      <c r="Q355" s="195">
        <v>0</v>
      </c>
    </row>
    <row r="356" spans="1:17" hidden="1" x14ac:dyDescent="0.25">
      <c r="A356" s="485" t="s">
        <v>694</v>
      </c>
      <c r="B356" s="490" t="str">
        <f>VLOOKUP(A356,[3]Sheet1!$B$1:$D$1757,3,FALSE)</f>
        <v>L2 ELECTRICIAN</v>
      </c>
      <c r="C356" s="490" t="str">
        <f>VLOOKUP(A356,[3]Sheet1!$B$1:$R$1757,17,FALSE)</f>
        <v>GRND</v>
      </c>
      <c r="D356" s="493">
        <v>48706</v>
      </c>
      <c r="E356" s="481">
        <v>0</v>
      </c>
      <c r="F356" s="482">
        <f>IF(D356&lt;60,0,ROUND(($D356*F$2)+VLOOKUP($C356,[2]CONFIG!$A$33:$C$43,3,FALSE),0))</f>
        <v>14500</v>
      </c>
      <c r="G356" s="482">
        <f>IF(D356&lt;60,0,ROUND(($D356*G$2)+VLOOKUP($C356,[2]CONFIG!$A$33:$C$43,3,FALSE),0))</f>
        <v>14500</v>
      </c>
      <c r="H356" s="482">
        <f>IF(D356&lt;60,0,ROUND(($D356*H$2)+VLOOKUP($C356,[2]CONFIG!$A$33:$C$43,3,FALSE),0))</f>
        <v>14500</v>
      </c>
      <c r="I356" s="482">
        <f>IF(D356&lt;60,0,ROUND(($D356*I$2)+VLOOKUP($C356,[2]CONFIG!$A$33:$C$43,3,FALSE),0))</f>
        <v>14500</v>
      </c>
      <c r="J356" s="491"/>
      <c r="K356" s="195">
        <f t="shared" si="20"/>
        <v>0</v>
      </c>
      <c r="L356" s="195">
        <f t="shared" si="21"/>
        <v>0</v>
      </c>
      <c r="M356" s="195">
        <f t="shared" si="22"/>
        <v>0</v>
      </c>
      <c r="N356" s="195">
        <f t="shared" si="23"/>
        <v>0</v>
      </c>
      <c r="P356" s="195">
        <v>0</v>
      </c>
      <c r="Q356" s="195">
        <v>0</v>
      </c>
    </row>
    <row r="357" spans="1:17" hidden="1" x14ac:dyDescent="0.25">
      <c r="A357" s="485" t="s">
        <v>695</v>
      </c>
      <c r="B357" s="490" t="str">
        <f>VLOOKUP(A357,[3]Sheet1!$B$1:$D$1757,3,FALSE)</f>
        <v>L2 FIRE SUPPRESSION TECH</v>
      </c>
      <c r="C357" s="490" t="str">
        <f>VLOOKUP(A357,[3]Sheet1!$B$1:$R$1757,17,FALSE)</f>
        <v>GRND</v>
      </c>
      <c r="D357" s="493">
        <v>48706</v>
      </c>
      <c r="E357" s="481">
        <v>0</v>
      </c>
      <c r="F357" s="482">
        <f>IF(D357&lt;60,0,ROUND(($D357*F$2)+VLOOKUP($C357,[2]CONFIG!$A$33:$C$43,3,FALSE),0))</f>
        <v>14500</v>
      </c>
      <c r="G357" s="482">
        <f>IF(D357&lt;60,0,ROUND(($D357*G$2)+VLOOKUP($C357,[2]CONFIG!$A$33:$C$43,3,FALSE),0))</f>
        <v>14500</v>
      </c>
      <c r="H357" s="482">
        <f>IF(D357&lt;60,0,ROUND(($D357*H$2)+VLOOKUP($C357,[2]CONFIG!$A$33:$C$43,3,FALSE),0))</f>
        <v>14500</v>
      </c>
      <c r="I357" s="482">
        <f>IF(D357&lt;60,0,ROUND(($D357*I$2)+VLOOKUP($C357,[2]CONFIG!$A$33:$C$43,3,FALSE),0))</f>
        <v>14500</v>
      </c>
      <c r="J357" s="491"/>
      <c r="K357" s="195">
        <f t="shared" si="20"/>
        <v>0</v>
      </c>
      <c r="L357" s="195">
        <f t="shared" si="21"/>
        <v>0</v>
      </c>
      <c r="M357" s="195">
        <f t="shared" si="22"/>
        <v>0</v>
      </c>
      <c r="N357" s="195">
        <f t="shared" si="23"/>
        <v>0</v>
      </c>
      <c r="P357" s="195">
        <v>0</v>
      </c>
      <c r="Q357" s="195">
        <v>0</v>
      </c>
    </row>
    <row r="358" spans="1:17" hidden="1" x14ac:dyDescent="0.25">
      <c r="A358" s="485" t="s">
        <v>696</v>
      </c>
      <c r="B358" s="490" t="str">
        <f>VLOOKUP(A358,[3]Sheet1!$B$1:$D$1757,3,FALSE)</f>
        <v>L2 PAINTER</v>
      </c>
      <c r="C358" s="490" t="str">
        <f>VLOOKUP(A358,[3]Sheet1!$B$1:$R$1757,17,FALSE)</f>
        <v>GRND</v>
      </c>
      <c r="D358" s="493">
        <v>48706</v>
      </c>
      <c r="E358" s="481">
        <v>0</v>
      </c>
      <c r="F358" s="482">
        <f>IF(D358&lt;60,0,ROUND(($D358*F$2)+VLOOKUP($C358,[2]CONFIG!$A$33:$C$43,3,FALSE),0))</f>
        <v>14500</v>
      </c>
      <c r="G358" s="482">
        <f>IF(D358&lt;60,0,ROUND(($D358*G$2)+VLOOKUP($C358,[2]CONFIG!$A$33:$C$43,3,FALSE),0))</f>
        <v>14500</v>
      </c>
      <c r="H358" s="482">
        <f>IF(D358&lt;60,0,ROUND(($D358*H$2)+VLOOKUP($C358,[2]CONFIG!$A$33:$C$43,3,FALSE),0))</f>
        <v>14500</v>
      </c>
      <c r="I358" s="482">
        <f>IF(D358&lt;60,0,ROUND(($D358*I$2)+VLOOKUP($C358,[2]CONFIG!$A$33:$C$43,3,FALSE),0))</f>
        <v>14500</v>
      </c>
      <c r="J358" s="491"/>
      <c r="K358" s="195">
        <f t="shared" si="20"/>
        <v>0</v>
      </c>
      <c r="L358" s="195">
        <f t="shared" si="21"/>
        <v>0</v>
      </c>
      <c r="M358" s="195">
        <f t="shared" si="22"/>
        <v>0</v>
      </c>
      <c r="N358" s="195">
        <f t="shared" si="23"/>
        <v>0</v>
      </c>
      <c r="P358" s="195">
        <v>0</v>
      </c>
      <c r="Q358" s="195">
        <v>0</v>
      </c>
    </row>
    <row r="359" spans="1:17" hidden="1" x14ac:dyDescent="0.25">
      <c r="A359" s="485" t="s">
        <v>697</v>
      </c>
      <c r="B359" s="490" t="str">
        <f>VLOOKUP(A359,[3]Sheet1!$B$1:$D$1757,3,FALSE)</f>
        <v>L2 PLUMBER</v>
      </c>
      <c r="C359" s="490" t="str">
        <f>VLOOKUP(A359,[3]Sheet1!$B$1:$R$1757,17,FALSE)</f>
        <v>GRND</v>
      </c>
      <c r="D359" s="493">
        <v>48157</v>
      </c>
      <c r="E359" s="481">
        <v>0</v>
      </c>
      <c r="F359" s="482">
        <f>IF(D359&lt;60,0,ROUND(($D359*F$2)+VLOOKUP($C359,[2]CONFIG!$A$33:$C$43,3,FALSE),0))</f>
        <v>14396</v>
      </c>
      <c r="G359" s="482">
        <f>IF(D359&lt;60,0,ROUND(($D359*G$2)+VLOOKUP($C359,[2]CONFIG!$A$33:$C$43,3,FALSE),0))</f>
        <v>14396</v>
      </c>
      <c r="H359" s="482">
        <f>IF(D359&lt;60,0,ROUND(($D359*H$2)+VLOOKUP($C359,[2]CONFIG!$A$33:$C$43,3,FALSE),0))</f>
        <v>14396</v>
      </c>
      <c r="I359" s="482">
        <f>IF(D359&lt;60,0,ROUND(($D359*I$2)+VLOOKUP($C359,[2]CONFIG!$A$33:$C$43,3,FALSE),0))</f>
        <v>14396</v>
      </c>
      <c r="J359" s="491"/>
      <c r="K359" s="195">
        <f t="shared" si="20"/>
        <v>0</v>
      </c>
      <c r="L359" s="195">
        <f t="shared" si="21"/>
        <v>0</v>
      </c>
      <c r="M359" s="195">
        <f t="shared" si="22"/>
        <v>0</v>
      </c>
      <c r="N359" s="195">
        <f t="shared" si="23"/>
        <v>0</v>
      </c>
      <c r="P359" s="195">
        <v>0</v>
      </c>
      <c r="Q359" s="195">
        <v>0</v>
      </c>
    </row>
    <row r="360" spans="1:17" hidden="1" x14ac:dyDescent="0.25">
      <c r="A360" s="485" t="s">
        <v>698</v>
      </c>
      <c r="B360" s="490" t="str">
        <f>VLOOKUP(A360,[3]Sheet1!$B$1:$D$1757,3,FALSE)</f>
        <v>L2 STEAM/HYDRONIC SYS TECH</v>
      </c>
      <c r="C360" s="490" t="str">
        <f>VLOOKUP(A360,[3]Sheet1!$B$1:$R$1757,17,FALSE)</f>
        <v>GRND</v>
      </c>
      <c r="D360" s="493">
        <v>48706</v>
      </c>
      <c r="E360" s="481">
        <v>0</v>
      </c>
      <c r="F360" s="482">
        <f>IF(D360&lt;60,0,ROUND(($D360*F$2)+VLOOKUP($C360,[2]CONFIG!$A$33:$C$43,3,FALSE),0))</f>
        <v>14500</v>
      </c>
      <c r="G360" s="482">
        <f>IF(D360&lt;60,0,ROUND(($D360*G$2)+VLOOKUP($C360,[2]CONFIG!$A$33:$C$43,3,FALSE),0))</f>
        <v>14500</v>
      </c>
      <c r="H360" s="482">
        <f>IF(D360&lt;60,0,ROUND(($D360*H$2)+VLOOKUP($C360,[2]CONFIG!$A$33:$C$43,3,FALSE),0))</f>
        <v>14500</v>
      </c>
      <c r="I360" s="482">
        <f>IF(D360&lt;60,0,ROUND(($D360*I$2)+VLOOKUP($C360,[2]CONFIG!$A$33:$C$43,3,FALSE),0))</f>
        <v>14500</v>
      </c>
      <c r="J360" s="491"/>
      <c r="K360" s="195">
        <f t="shared" si="20"/>
        <v>0</v>
      </c>
      <c r="L360" s="195">
        <f t="shared" si="21"/>
        <v>0</v>
      </c>
      <c r="M360" s="195">
        <f t="shared" si="22"/>
        <v>0</v>
      </c>
      <c r="N360" s="195">
        <f t="shared" si="23"/>
        <v>0</v>
      </c>
      <c r="P360" s="195">
        <v>0</v>
      </c>
      <c r="Q360" s="195">
        <v>0</v>
      </c>
    </row>
    <row r="361" spans="1:17" hidden="1" x14ac:dyDescent="0.25">
      <c r="A361" s="485" t="s">
        <v>699</v>
      </c>
      <c r="B361" s="490" t="str">
        <f>VLOOKUP(A361,[3]Sheet1!$B$1:$D$1757,3,FALSE)</f>
        <v>VEHICLE MAINTENANCE TECH</v>
      </c>
      <c r="C361" s="490" t="str">
        <f>VLOOKUP(A361,[3]Sheet1!$B$1:$R$1757,17,FALSE)</f>
        <v>AMLG</v>
      </c>
      <c r="D361" s="493">
        <v>49882</v>
      </c>
      <c r="E361" s="481">
        <v>0</v>
      </c>
      <c r="F361" s="482">
        <f>IF(D361&lt;60,0,ROUND(($D361*F$2)+VLOOKUP($C361,[2]CONFIG!$A$33:$C$43,3,FALSE),0))</f>
        <v>13927</v>
      </c>
      <c r="G361" s="482">
        <f>IF(D361&lt;60,0,ROUND(($D361*G$2)+VLOOKUP($C361,[2]CONFIG!$A$33:$C$43,3,FALSE),0))</f>
        <v>13927</v>
      </c>
      <c r="H361" s="482">
        <f>IF(D361&lt;60,0,ROUND(($D361*H$2)+VLOOKUP($C361,[2]CONFIG!$A$33:$C$43,3,FALSE),0))</f>
        <v>13927</v>
      </c>
      <c r="I361" s="482">
        <f>IF(D361&lt;60,0,ROUND(($D361*I$2)+VLOOKUP($C361,[2]CONFIG!$A$33:$C$43,3,FALSE),0))</f>
        <v>13927</v>
      </c>
      <c r="J361" s="491"/>
      <c r="K361" s="195">
        <f t="shared" si="20"/>
        <v>0</v>
      </c>
      <c r="L361" s="195">
        <f t="shared" si="21"/>
        <v>0</v>
      </c>
      <c r="M361" s="195">
        <f t="shared" si="22"/>
        <v>0</v>
      </c>
      <c r="N361" s="195">
        <f t="shared" si="23"/>
        <v>0</v>
      </c>
      <c r="P361" s="195">
        <v>0</v>
      </c>
      <c r="Q361" s="195">
        <v>0</v>
      </c>
    </row>
    <row r="362" spans="1:17" hidden="1" x14ac:dyDescent="0.25">
      <c r="A362" s="485" t="s">
        <v>700</v>
      </c>
      <c r="B362" s="490" t="str">
        <f>VLOOKUP(A362,[3]Sheet1!$B$1:$D$1757,3,FALSE)</f>
        <v>LIAISON, SCHOOL</v>
      </c>
      <c r="C362" s="490" t="str">
        <f>VLOOKUP(A362,[3]Sheet1!$B$1:$R$1757,17,FALSE)</f>
        <v>NONE</v>
      </c>
      <c r="D362" s="493">
        <v>48985</v>
      </c>
      <c r="E362" s="481">
        <v>0</v>
      </c>
      <c r="F362" s="482">
        <f>IF(D362&lt;60,0,ROUND(($D362*F$2)+VLOOKUP($C362,[2]CONFIG!$A$33:$C$43,3,FALSE),0))</f>
        <v>13084</v>
      </c>
      <c r="G362" s="482">
        <f>IF(D362&lt;60,0,ROUND(($D362*G$2)+VLOOKUP($C362,[2]CONFIG!$A$33:$C$43,3,FALSE),0))</f>
        <v>13084</v>
      </c>
      <c r="H362" s="482">
        <f>IF(D362&lt;60,0,ROUND(($D362*H$2)+VLOOKUP($C362,[2]CONFIG!$A$33:$C$43,3,FALSE),0))</f>
        <v>13084</v>
      </c>
      <c r="I362" s="482">
        <f>IF(D362&lt;60,0,ROUND(($D362*I$2)+VLOOKUP($C362,[2]CONFIG!$A$33:$C$43,3,FALSE),0))</f>
        <v>13084</v>
      </c>
      <c r="J362" s="491"/>
      <c r="K362" s="195">
        <f t="shared" si="20"/>
        <v>0</v>
      </c>
      <c r="L362" s="195">
        <f t="shared" si="21"/>
        <v>0</v>
      </c>
      <c r="M362" s="195">
        <f t="shared" si="22"/>
        <v>0</v>
      </c>
      <c r="N362" s="195">
        <f t="shared" si="23"/>
        <v>0</v>
      </c>
      <c r="P362" s="195">
        <v>0</v>
      </c>
      <c r="Q362" s="195">
        <v>0</v>
      </c>
    </row>
    <row r="363" spans="1:17" hidden="1" x14ac:dyDescent="0.25">
      <c r="A363" s="494" t="s">
        <v>701</v>
      </c>
      <c r="B363" s="490" t="str">
        <f>VLOOKUP(A363,[3]Sheet1!$B$1:$D$1757,3,FALSE)</f>
        <v>EMP HEALTH SERVICES SPEC</v>
      </c>
      <c r="C363" s="490" t="str">
        <f>VLOOKUP(A363,[3]Sheet1!$B$1:$R$1757,17,FALSE)</f>
        <v>NONE</v>
      </c>
      <c r="D363" s="493">
        <v>49331</v>
      </c>
      <c r="E363" s="481">
        <v>0</v>
      </c>
      <c r="F363" s="482">
        <f>IF(D363&lt;60,0,ROUND(($D363*F$2)+VLOOKUP($C363,[2]CONFIG!$A$33:$C$43,3,FALSE),0))</f>
        <v>13150</v>
      </c>
      <c r="G363" s="482">
        <f>IF(D363&lt;60,0,ROUND(($D363*G$2)+VLOOKUP($C363,[2]CONFIG!$A$33:$C$43,3,FALSE),0))</f>
        <v>13150</v>
      </c>
      <c r="H363" s="482">
        <f>IF(D363&lt;60,0,ROUND(($D363*H$2)+VLOOKUP($C363,[2]CONFIG!$A$33:$C$43,3,FALSE),0))</f>
        <v>13150</v>
      </c>
      <c r="I363" s="482">
        <f>IF(D363&lt;60,0,ROUND(($D363*I$2)+VLOOKUP($C363,[2]CONFIG!$A$33:$C$43,3,FALSE),0))</f>
        <v>13150</v>
      </c>
      <c r="J363" s="491"/>
      <c r="K363" s="195">
        <f t="shared" si="20"/>
        <v>0</v>
      </c>
      <c r="L363" s="195">
        <f t="shared" si="21"/>
        <v>0</v>
      </c>
      <c r="M363" s="195">
        <f t="shared" si="22"/>
        <v>0</v>
      </c>
      <c r="N363" s="195">
        <f t="shared" si="23"/>
        <v>0</v>
      </c>
      <c r="P363" s="195">
        <v>0</v>
      </c>
      <c r="Q363" s="195">
        <v>0</v>
      </c>
    </row>
    <row r="364" spans="1:17" hidden="1" x14ac:dyDescent="0.25">
      <c r="A364" s="485" t="s">
        <v>702</v>
      </c>
      <c r="B364" s="490" t="str">
        <f>VLOOKUP(A364,[3]Sheet1!$B$1:$D$1757,3,FALSE)</f>
        <v>EMPLOYEE BENEFIT SPEC II</v>
      </c>
      <c r="C364" s="490" t="str">
        <f>VLOOKUP(A364,[3]Sheet1!$B$1:$R$1757,17,FALSE)</f>
        <v>NONE</v>
      </c>
      <c r="D364" s="493">
        <v>49331</v>
      </c>
      <c r="E364" s="481">
        <v>0</v>
      </c>
      <c r="F364" s="482">
        <f>IF(D364&lt;60,0,ROUND(($D364*F$2)+VLOOKUP($C364,[2]CONFIG!$A$33:$C$43,3,FALSE),0))</f>
        <v>13150</v>
      </c>
      <c r="G364" s="482">
        <f>IF(D364&lt;60,0,ROUND(($D364*G$2)+VLOOKUP($C364,[2]CONFIG!$A$33:$C$43,3,FALSE),0))</f>
        <v>13150</v>
      </c>
      <c r="H364" s="482">
        <f>IF(D364&lt;60,0,ROUND(($D364*H$2)+VLOOKUP($C364,[2]CONFIG!$A$33:$C$43,3,FALSE),0))</f>
        <v>13150</v>
      </c>
      <c r="I364" s="482">
        <f>IF(D364&lt;60,0,ROUND(($D364*I$2)+VLOOKUP($C364,[2]CONFIG!$A$33:$C$43,3,FALSE),0))</f>
        <v>13150</v>
      </c>
      <c r="J364" s="491"/>
      <c r="K364" s="195">
        <f t="shared" si="20"/>
        <v>0</v>
      </c>
      <c r="L364" s="195">
        <f t="shared" si="21"/>
        <v>0</v>
      </c>
      <c r="M364" s="195">
        <f t="shared" si="22"/>
        <v>0</v>
      </c>
      <c r="N364" s="195">
        <f t="shared" si="23"/>
        <v>0</v>
      </c>
      <c r="P364" s="195">
        <v>0</v>
      </c>
      <c r="Q364" s="195">
        <v>0</v>
      </c>
    </row>
    <row r="365" spans="1:17" hidden="1" x14ac:dyDescent="0.25">
      <c r="A365" s="485" t="s">
        <v>703</v>
      </c>
      <c r="B365" s="490" t="str">
        <f>VLOOKUP(A365,[3]Sheet1!$B$1:$D$1757,3,FALSE)</f>
        <v>EQUIPMENT MAINT COORD</v>
      </c>
      <c r="C365" s="490" t="str">
        <f>VLOOKUP(A365,[3]Sheet1!$B$1:$R$1757,17,FALSE)</f>
        <v>NONE</v>
      </c>
      <c r="D365" s="493">
        <v>48617</v>
      </c>
      <c r="E365" s="481">
        <v>0</v>
      </c>
      <c r="F365" s="482">
        <f>IF(D365&lt;60,0,ROUND(($D365*F$2)+VLOOKUP($C365,[2]CONFIG!$A$33:$C$43,3,FALSE),0))</f>
        <v>13015</v>
      </c>
      <c r="G365" s="482">
        <f>IF(D365&lt;60,0,ROUND(($D365*G$2)+VLOOKUP($C365,[2]CONFIG!$A$33:$C$43,3,FALSE),0))</f>
        <v>13015</v>
      </c>
      <c r="H365" s="482">
        <f>IF(D365&lt;60,0,ROUND(($D365*H$2)+VLOOKUP($C365,[2]CONFIG!$A$33:$C$43,3,FALSE),0))</f>
        <v>13015</v>
      </c>
      <c r="I365" s="482">
        <f>IF(D365&lt;60,0,ROUND(($D365*I$2)+VLOOKUP($C365,[2]CONFIG!$A$33:$C$43,3,FALSE),0))</f>
        <v>13015</v>
      </c>
      <c r="J365" s="491"/>
      <c r="K365" s="195">
        <f t="shared" si="20"/>
        <v>0</v>
      </c>
      <c r="L365" s="195">
        <f t="shared" si="21"/>
        <v>0</v>
      </c>
      <c r="M365" s="195">
        <f t="shared" si="22"/>
        <v>0</v>
      </c>
      <c r="N365" s="195">
        <f t="shared" si="23"/>
        <v>0</v>
      </c>
      <c r="P365" s="195">
        <v>0</v>
      </c>
      <c r="Q365" s="195">
        <v>0</v>
      </c>
    </row>
    <row r="366" spans="1:17" hidden="1" x14ac:dyDescent="0.25">
      <c r="A366" s="485" t="s">
        <v>704</v>
      </c>
      <c r="B366" s="490" t="str">
        <f>VLOOKUP(A366,[3]Sheet1!$B$1:$D$1757,3,FALSE)</f>
        <v>HUMAN RESOURCES REPRESENTATIVE</v>
      </c>
      <c r="C366" s="490" t="str">
        <f>VLOOKUP(A366,[3]Sheet1!$B$1:$R$1757,17,FALSE)</f>
        <v>NONE</v>
      </c>
      <c r="D366" s="493">
        <v>48600</v>
      </c>
      <c r="E366" s="481">
        <v>0</v>
      </c>
      <c r="F366" s="482">
        <f>IF(D366&lt;60,0,ROUND(($D366*F$2)+VLOOKUP($C366,[2]CONFIG!$A$33:$C$43,3,FALSE),0))</f>
        <v>13012</v>
      </c>
      <c r="G366" s="482">
        <f>IF(D366&lt;60,0,ROUND(($D366*G$2)+VLOOKUP($C366,[2]CONFIG!$A$33:$C$43,3,FALSE),0))</f>
        <v>13012</v>
      </c>
      <c r="H366" s="482">
        <f>IF(D366&lt;60,0,ROUND(($D366*H$2)+VLOOKUP($C366,[2]CONFIG!$A$33:$C$43,3,FALSE),0))</f>
        <v>13012</v>
      </c>
      <c r="I366" s="482">
        <f>IF(D366&lt;60,0,ROUND(($D366*I$2)+VLOOKUP($C366,[2]CONFIG!$A$33:$C$43,3,FALSE),0))</f>
        <v>13012</v>
      </c>
      <c r="J366" s="491"/>
      <c r="K366" s="195">
        <f t="shared" si="20"/>
        <v>0</v>
      </c>
      <c r="L366" s="195">
        <f t="shared" si="21"/>
        <v>0</v>
      </c>
      <c r="M366" s="195">
        <f t="shared" si="22"/>
        <v>0</v>
      </c>
      <c r="N366" s="195">
        <f t="shared" si="23"/>
        <v>0</v>
      </c>
      <c r="P366" s="195">
        <v>0</v>
      </c>
      <c r="Q366" s="195">
        <v>0</v>
      </c>
    </row>
    <row r="367" spans="1:17" hidden="1" x14ac:dyDescent="0.25">
      <c r="A367" s="485" t="s">
        <v>705</v>
      </c>
      <c r="B367" s="490" t="str">
        <f>VLOOKUP(A367,[3]Sheet1!$B$1:$D$1757,3,FALSE)</f>
        <v>SUPV, WORKERS COMPENSATION</v>
      </c>
      <c r="C367" s="490" t="str">
        <f>VLOOKUP(A367,[3]Sheet1!$B$1:$R$1757,17,FALSE)</f>
        <v>ADMN</v>
      </c>
      <c r="D367" s="493">
        <v>48289</v>
      </c>
      <c r="E367" s="481">
        <v>0</v>
      </c>
      <c r="F367" s="482">
        <f>IF(D367&lt;60,0,ROUND(($D367*F$2)+VLOOKUP($C367,[2]CONFIG!$A$33:$C$43,3,FALSE),0))</f>
        <v>12907</v>
      </c>
      <c r="G367" s="482">
        <f>IF(D367&lt;60,0,ROUND(($D367*G$2)+VLOOKUP($C367,[2]CONFIG!$A$33:$C$43,3,FALSE),0))</f>
        <v>12907</v>
      </c>
      <c r="H367" s="482">
        <f>IF(D367&lt;60,0,ROUND(($D367*H$2)+VLOOKUP($C367,[2]CONFIG!$A$33:$C$43,3,FALSE),0))</f>
        <v>12907</v>
      </c>
      <c r="I367" s="482">
        <f>IF(D367&lt;60,0,ROUND(($D367*I$2)+VLOOKUP($C367,[2]CONFIG!$A$33:$C$43,3,FALSE),0))</f>
        <v>12907</v>
      </c>
      <c r="J367" s="491"/>
      <c r="K367" s="195">
        <f t="shared" si="20"/>
        <v>0</v>
      </c>
      <c r="L367" s="195">
        <f t="shared" si="21"/>
        <v>0</v>
      </c>
      <c r="M367" s="195">
        <f t="shared" si="22"/>
        <v>0</v>
      </c>
      <c r="N367" s="195">
        <f t="shared" si="23"/>
        <v>0</v>
      </c>
      <c r="P367" s="195">
        <v>0</v>
      </c>
      <c r="Q367" s="195">
        <v>0</v>
      </c>
    </row>
    <row r="368" spans="1:17" hidden="1" x14ac:dyDescent="0.25">
      <c r="A368" s="485" t="s">
        <v>706</v>
      </c>
      <c r="B368" s="490" t="str">
        <f>VLOOKUP(A368,[3]Sheet1!$B$1:$D$1757,3,FALSE)</f>
        <v>ADMINISTRATIVE ASSISTANT</v>
      </c>
      <c r="C368" s="490" t="str">
        <f>VLOOKUP(A368,[3]Sheet1!$B$1:$R$1757,17,FALSE)</f>
        <v>NONE</v>
      </c>
      <c r="D368" s="493">
        <v>48710</v>
      </c>
      <c r="E368" s="481">
        <v>0</v>
      </c>
      <c r="F368" s="482">
        <f>IF(D368&lt;60,0,ROUND(($D368*F$2)+VLOOKUP($C368,[2]CONFIG!$A$33:$C$43,3,FALSE),0))</f>
        <v>13032</v>
      </c>
      <c r="G368" s="482">
        <f>IF(D368&lt;60,0,ROUND(($D368*G$2)+VLOOKUP($C368,[2]CONFIG!$A$33:$C$43,3,FALSE),0))</f>
        <v>13032</v>
      </c>
      <c r="H368" s="482">
        <f>IF(D368&lt;60,0,ROUND(($D368*H$2)+VLOOKUP($C368,[2]CONFIG!$A$33:$C$43,3,FALSE),0))</f>
        <v>13032</v>
      </c>
      <c r="I368" s="482">
        <f>IF(D368&lt;60,0,ROUND(($D368*I$2)+VLOOKUP($C368,[2]CONFIG!$A$33:$C$43,3,FALSE),0))</f>
        <v>13032</v>
      </c>
      <c r="J368" s="491"/>
      <c r="K368" s="195">
        <f t="shared" si="20"/>
        <v>0</v>
      </c>
      <c r="L368" s="195">
        <f t="shared" si="21"/>
        <v>0</v>
      </c>
      <c r="M368" s="195">
        <f t="shared" si="22"/>
        <v>0</v>
      </c>
      <c r="N368" s="195">
        <f t="shared" si="23"/>
        <v>0</v>
      </c>
      <c r="P368" s="195">
        <v>0</v>
      </c>
      <c r="Q368" s="195">
        <v>0</v>
      </c>
    </row>
    <row r="369" spans="1:17" hidden="1" x14ac:dyDescent="0.25">
      <c r="A369" s="485" t="s">
        <v>707</v>
      </c>
      <c r="B369" s="490" t="str">
        <f>VLOOKUP(A369,[3]Sheet1!$B$1:$D$1757,3,FALSE)</f>
        <v>LIBRARY TECHNICIAN II</v>
      </c>
      <c r="C369" s="490" t="str">
        <f>VLOOKUP(A369,[3]Sheet1!$B$1:$R$1757,17,FALSE)</f>
        <v>DAEO</v>
      </c>
      <c r="D369" s="493">
        <v>47520</v>
      </c>
      <c r="E369" s="481">
        <v>0</v>
      </c>
      <c r="F369" s="482">
        <f>IF(D369&lt;60,0,ROUND(($D369*F$2)+VLOOKUP($C369,[2]CONFIG!$A$33:$C$43,3,FALSE),0))</f>
        <v>12848</v>
      </c>
      <c r="G369" s="482">
        <f>IF(D369&lt;60,0,ROUND(($D369*G$2)+VLOOKUP($C369,[2]CONFIG!$A$33:$C$43,3,FALSE),0))</f>
        <v>12848</v>
      </c>
      <c r="H369" s="482">
        <f>IF(D369&lt;60,0,ROUND(($D369*H$2)+VLOOKUP($C369,[2]CONFIG!$A$33:$C$43,3,FALSE),0))</f>
        <v>12848</v>
      </c>
      <c r="I369" s="482">
        <f>IF(D369&lt;60,0,ROUND(($D369*I$2)+VLOOKUP($C369,[2]CONFIG!$A$33:$C$43,3,FALSE),0))</f>
        <v>12848</v>
      </c>
      <c r="J369" s="491"/>
      <c r="K369" s="195">
        <f t="shared" si="20"/>
        <v>0</v>
      </c>
      <c r="L369" s="195">
        <f t="shared" si="21"/>
        <v>0</v>
      </c>
      <c r="M369" s="195">
        <f t="shared" si="22"/>
        <v>0</v>
      </c>
      <c r="N369" s="195">
        <f t="shared" si="23"/>
        <v>0</v>
      </c>
      <c r="P369" s="195">
        <v>0</v>
      </c>
      <c r="Q369" s="195">
        <v>0</v>
      </c>
    </row>
    <row r="370" spans="1:17" hidden="1" x14ac:dyDescent="0.25">
      <c r="A370" s="485" t="s">
        <v>708</v>
      </c>
      <c r="B370" s="490" t="str">
        <f>VLOOKUP(A370,[3]Sheet1!$B$1:$D$1757,3,FALSE)</f>
        <v>SECRETARY, EXECUTIVE II</v>
      </c>
      <c r="C370" s="490" t="str">
        <f>VLOOKUP(A370,[3]Sheet1!$B$1:$R$1757,17,FALSE)</f>
        <v>NONE</v>
      </c>
      <c r="D370" s="493">
        <v>48634</v>
      </c>
      <c r="E370" s="481">
        <v>0</v>
      </c>
      <c r="F370" s="482">
        <f>IF(D370&lt;60,0,ROUND(($D370*F$2)+VLOOKUP($C370,[2]CONFIG!$A$33:$C$43,3,FALSE),0))</f>
        <v>13018</v>
      </c>
      <c r="G370" s="482">
        <f>IF(D370&lt;60,0,ROUND(($D370*G$2)+VLOOKUP($C370,[2]CONFIG!$A$33:$C$43,3,FALSE),0))</f>
        <v>13018</v>
      </c>
      <c r="H370" s="482">
        <f>IF(D370&lt;60,0,ROUND(($D370*H$2)+VLOOKUP($C370,[2]CONFIG!$A$33:$C$43,3,FALSE),0))</f>
        <v>13018</v>
      </c>
      <c r="I370" s="482">
        <f>IF(D370&lt;60,0,ROUND(($D370*I$2)+VLOOKUP($C370,[2]CONFIG!$A$33:$C$43,3,FALSE),0))</f>
        <v>13018</v>
      </c>
      <c r="J370" s="491"/>
      <c r="K370" s="195">
        <f t="shared" si="20"/>
        <v>0</v>
      </c>
      <c r="L370" s="195">
        <f t="shared" si="21"/>
        <v>0</v>
      </c>
      <c r="M370" s="195">
        <f t="shared" si="22"/>
        <v>0</v>
      </c>
      <c r="N370" s="195">
        <f t="shared" si="23"/>
        <v>0</v>
      </c>
      <c r="P370" s="195">
        <v>0</v>
      </c>
      <c r="Q370" s="195">
        <v>0</v>
      </c>
    </row>
    <row r="371" spans="1:17" hidden="1" x14ac:dyDescent="0.25">
      <c r="A371" s="485" t="s">
        <v>709</v>
      </c>
      <c r="B371" s="490" t="str">
        <f>VLOOKUP(A371,[3]Sheet1!$B$1:$D$1757,3,FALSE)</f>
        <v>SECURITY TRAINING SPECIALIST</v>
      </c>
      <c r="C371" s="490" t="str">
        <f>VLOOKUP(A371,[3]Sheet1!$B$1:$R$1757,17,FALSE)</f>
        <v>NONE</v>
      </c>
      <c r="D371" s="493">
        <v>48864</v>
      </c>
      <c r="E371" s="481">
        <v>0</v>
      </c>
      <c r="F371" s="482">
        <f>IF(D371&lt;60,0,ROUND(($D371*F$2)+VLOOKUP($C371,[2]CONFIG!$A$33:$C$43,3,FALSE),0))</f>
        <v>13062</v>
      </c>
      <c r="G371" s="482">
        <f>IF(D371&lt;60,0,ROUND(($D371*G$2)+VLOOKUP($C371,[2]CONFIG!$A$33:$C$43,3,FALSE),0))</f>
        <v>13062</v>
      </c>
      <c r="H371" s="482">
        <f>IF(D371&lt;60,0,ROUND(($D371*H$2)+VLOOKUP($C371,[2]CONFIG!$A$33:$C$43,3,FALSE),0))</f>
        <v>13062</v>
      </c>
      <c r="I371" s="482">
        <f>IF(D371&lt;60,0,ROUND(($D371*I$2)+VLOOKUP($C371,[2]CONFIG!$A$33:$C$43,3,FALSE),0))</f>
        <v>13062</v>
      </c>
      <c r="J371" s="491"/>
      <c r="K371" s="195">
        <f t="shared" si="20"/>
        <v>0</v>
      </c>
      <c r="L371" s="195">
        <f t="shared" si="21"/>
        <v>0</v>
      </c>
      <c r="M371" s="195">
        <f t="shared" si="22"/>
        <v>0</v>
      </c>
      <c r="N371" s="195">
        <f t="shared" si="23"/>
        <v>0</v>
      </c>
      <c r="P371" s="195">
        <v>0</v>
      </c>
      <c r="Q371" s="195">
        <v>0</v>
      </c>
    </row>
    <row r="372" spans="1:17" hidden="1" x14ac:dyDescent="0.25">
      <c r="A372" s="485" t="s">
        <v>710</v>
      </c>
      <c r="B372" s="490" t="str">
        <f>VLOOKUP(A372,[3]Sheet1!$B$1:$D$1757,3,FALSE)</f>
        <v>TEACHER, SPEC ED CENTER PRG</v>
      </c>
      <c r="C372" s="490" t="str">
        <f>VLOOKUP(A372,[3]Sheet1!$B$1:$R$1757,17,FALSE)</f>
        <v>DCTA</v>
      </c>
      <c r="D372" s="493">
        <v>47856</v>
      </c>
      <c r="E372" s="481">
        <v>0</v>
      </c>
      <c r="F372" s="482">
        <f>IF(D372&lt;60,0,ROUND(($D372*F$2)+VLOOKUP($C372,[2]CONFIG!$A$33:$C$43,3,FALSE),0))</f>
        <v>14016</v>
      </c>
      <c r="G372" s="482">
        <f>IF(D372&lt;60,0,ROUND(($D372*G$2)+VLOOKUP($C372,[2]CONFIG!$A$33:$C$43,3,FALSE),0))</f>
        <v>14016</v>
      </c>
      <c r="H372" s="482">
        <f>IF(D372&lt;60,0,ROUND(($D372*H$2)+VLOOKUP($C372,[2]CONFIG!$A$33:$C$43,3,FALSE),0))</f>
        <v>14016</v>
      </c>
      <c r="I372" s="482">
        <f>IF(D372&lt;60,0,ROUND(($D372*I$2)+VLOOKUP($C372,[2]CONFIG!$A$33:$C$43,3,FALSE),0))</f>
        <v>14016</v>
      </c>
      <c r="J372" s="491"/>
      <c r="K372" s="195">
        <f t="shared" si="20"/>
        <v>0</v>
      </c>
      <c r="L372" s="195">
        <f t="shared" si="21"/>
        <v>0</v>
      </c>
      <c r="M372" s="195">
        <f t="shared" si="22"/>
        <v>0</v>
      </c>
      <c r="N372" s="195">
        <f t="shared" si="23"/>
        <v>0</v>
      </c>
      <c r="P372" s="195">
        <v>0</v>
      </c>
      <c r="Q372" s="195">
        <v>0</v>
      </c>
    </row>
    <row r="373" spans="1:17" hidden="1" x14ac:dyDescent="0.25">
      <c r="A373" s="485" t="s">
        <v>315</v>
      </c>
      <c r="B373" s="490" t="str">
        <f>VLOOKUP(A373,[3]Sheet1!$B$1:$D$1757,3,FALSE)</f>
        <v>MGR, SCHL OFFICE ELEM</v>
      </c>
      <c r="C373" s="490" t="str">
        <f>VLOOKUP(A373,[3]Sheet1!$B$1:$R$1757,17,FALSE)</f>
        <v>ADMN</v>
      </c>
      <c r="D373" s="493">
        <v>47825</v>
      </c>
      <c r="E373" s="481">
        <v>0</v>
      </c>
      <c r="F373" s="482">
        <f>IF(D373&lt;60,0,ROUND(($D373*F$2)+VLOOKUP($C373,[2]CONFIG!$A$33:$C$43,3,FALSE),0))</f>
        <v>12819</v>
      </c>
      <c r="G373" s="482">
        <f>IF(D373&lt;60,0,ROUND(($D373*G$2)+VLOOKUP($C373,[2]CONFIG!$A$33:$C$43,3,FALSE),0))</f>
        <v>12819</v>
      </c>
      <c r="H373" s="482">
        <f>IF(D373&lt;60,0,ROUND(($D373*H$2)+VLOOKUP($C373,[2]CONFIG!$A$33:$C$43,3,FALSE),0))</f>
        <v>12819</v>
      </c>
      <c r="I373" s="482">
        <f>IF(D373&lt;60,0,ROUND(($D373*I$2)+VLOOKUP($C373,[2]CONFIG!$A$33:$C$43,3,FALSE),0))</f>
        <v>12819</v>
      </c>
      <c r="J373" s="491"/>
      <c r="K373" s="195">
        <f t="shared" si="20"/>
        <v>0</v>
      </c>
      <c r="L373" s="195">
        <f t="shared" si="21"/>
        <v>0</v>
      </c>
      <c r="M373" s="195">
        <f t="shared" si="22"/>
        <v>0</v>
      </c>
      <c r="N373" s="195">
        <f t="shared" si="23"/>
        <v>0</v>
      </c>
      <c r="P373" s="195">
        <v>0</v>
      </c>
      <c r="Q373" s="195">
        <v>0</v>
      </c>
    </row>
    <row r="374" spans="1:17" hidden="1" x14ac:dyDescent="0.25">
      <c r="A374" s="485" t="s">
        <v>711</v>
      </c>
      <c r="B374" s="490" t="str">
        <f>VLOOKUP(A374,[3]Sheet1!$B$1:$D$1757,3,FALSE)</f>
        <v>DISTRICT BUYER I</v>
      </c>
      <c r="C374" s="490" t="str">
        <f>VLOOKUP(A374,[3]Sheet1!$B$1:$R$1757,17,FALSE)</f>
        <v>NONE</v>
      </c>
      <c r="D374" s="493">
        <v>47781</v>
      </c>
      <c r="E374" s="481">
        <v>0</v>
      </c>
      <c r="F374" s="482">
        <f>IF(D374&lt;60,0,ROUND(($D374*F$2)+VLOOKUP($C374,[2]CONFIG!$A$33:$C$43,3,FALSE),0))</f>
        <v>12857</v>
      </c>
      <c r="G374" s="482">
        <f>IF(D374&lt;60,0,ROUND(($D374*G$2)+VLOOKUP($C374,[2]CONFIG!$A$33:$C$43,3,FALSE),0))</f>
        <v>12857</v>
      </c>
      <c r="H374" s="482">
        <f>IF(D374&lt;60,0,ROUND(($D374*H$2)+VLOOKUP($C374,[2]CONFIG!$A$33:$C$43,3,FALSE),0))</f>
        <v>12857</v>
      </c>
      <c r="I374" s="482">
        <f>IF(D374&lt;60,0,ROUND(($D374*I$2)+VLOOKUP($C374,[2]CONFIG!$A$33:$C$43,3,FALSE),0))</f>
        <v>12857</v>
      </c>
      <c r="J374" s="491"/>
      <c r="K374" s="195">
        <f t="shared" si="20"/>
        <v>0</v>
      </c>
      <c r="L374" s="195">
        <f t="shared" si="21"/>
        <v>0</v>
      </c>
      <c r="M374" s="195">
        <f t="shared" si="22"/>
        <v>0</v>
      </c>
      <c r="N374" s="195">
        <f t="shared" si="23"/>
        <v>0</v>
      </c>
      <c r="P374" s="195">
        <v>0</v>
      </c>
      <c r="Q374" s="195">
        <v>0</v>
      </c>
    </row>
    <row r="375" spans="1:17" hidden="1" x14ac:dyDescent="0.25">
      <c r="A375" s="485" t="s">
        <v>712</v>
      </c>
      <c r="B375" s="490" t="str">
        <f>VLOOKUP(A375,[3]Sheet1!$B$1:$D$1757,3,FALSE)</f>
        <v>CEC INSTRUCTOR</v>
      </c>
      <c r="C375" s="490" t="str">
        <f>VLOOKUP(A375,[3]Sheet1!$B$1:$R$1757,17,FALSE)</f>
        <v>NONE</v>
      </c>
      <c r="D375" s="493">
        <v>47494</v>
      </c>
      <c r="E375" s="481">
        <v>0</v>
      </c>
      <c r="F375" s="482">
        <f>IF(D375&lt;60,0,ROUND(($D375*F$2)+VLOOKUP($C375,[2]CONFIG!$A$33:$C$43,3,FALSE),0))</f>
        <v>12803</v>
      </c>
      <c r="G375" s="482">
        <f>IF(D375&lt;60,0,ROUND(($D375*G$2)+VLOOKUP($C375,[2]CONFIG!$A$33:$C$43,3,FALSE),0))</f>
        <v>12803</v>
      </c>
      <c r="H375" s="482">
        <f>IF(D375&lt;60,0,ROUND(($D375*H$2)+VLOOKUP($C375,[2]CONFIG!$A$33:$C$43,3,FALSE),0))</f>
        <v>12803</v>
      </c>
      <c r="I375" s="482">
        <f>IF(D375&lt;60,0,ROUND(($D375*I$2)+VLOOKUP($C375,[2]CONFIG!$A$33:$C$43,3,FALSE),0))</f>
        <v>12803</v>
      </c>
      <c r="J375" s="491"/>
      <c r="K375" s="195">
        <f t="shared" si="20"/>
        <v>0</v>
      </c>
      <c r="L375" s="195">
        <f t="shared" si="21"/>
        <v>0</v>
      </c>
      <c r="M375" s="195">
        <f t="shared" si="22"/>
        <v>0</v>
      </c>
      <c r="N375" s="195">
        <f t="shared" si="23"/>
        <v>0</v>
      </c>
      <c r="P375" s="195">
        <v>0</v>
      </c>
      <c r="Q375" s="195">
        <v>0</v>
      </c>
    </row>
    <row r="376" spans="1:17" hidden="1" x14ac:dyDescent="0.25">
      <c r="A376" s="485" t="s">
        <v>713</v>
      </c>
      <c r="B376" s="490" t="str">
        <f>VLOOKUP(A376,[3]Sheet1!$B$1:$D$1757,3,FALSE)</f>
        <v>L2 ATHLETIC FIELD TECH</v>
      </c>
      <c r="C376" s="490" t="str">
        <f>VLOOKUP(A376,[3]Sheet1!$B$1:$R$1757,17,FALSE)</f>
        <v>GRND</v>
      </c>
      <c r="D376" s="493">
        <v>47060</v>
      </c>
      <c r="E376" s="481">
        <v>0</v>
      </c>
      <c r="F376" s="482">
        <f>IF(D376&lt;60,0,ROUND(($D376*F$2)+VLOOKUP($C376,[2]CONFIG!$A$33:$C$43,3,FALSE),0))</f>
        <v>14189</v>
      </c>
      <c r="G376" s="482">
        <f>IF(D376&lt;60,0,ROUND(($D376*G$2)+VLOOKUP($C376,[2]CONFIG!$A$33:$C$43,3,FALSE),0))</f>
        <v>14189</v>
      </c>
      <c r="H376" s="482">
        <f>IF(D376&lt;60,0,ROUND(($D376*H$2)+VLOOKUP($C376,[2]CONFIG!$A$33:$C$43,3,FALSE),0))</f>
        <v>14189</v>
      </c>
      <c r="I376" s="482">
        <f>IF(D376&lt;60,0,ROUND(($D376*I$2)+VLOOKUP($C376,[2]CONFIG!$A$33:$C$43,3,FALSE),0))</f>
        <v>14189</v>
      </c>
      <c r="J376" s="491"/>
      <c r="K376" s="195">
        <f t="shared" si="20"/>
        <v>0</v>
      </c>
      <c r="L376" s="195">
        <f t="shared" si="21"/>
        <v>0</v>
      </c>
      <c r="M376" s="195">
        <f t="shared" si="22"/>
        <v>0</v>
      </c>
      <c r="N376" s="195">
        <f t="shared" si="23"/>
        <v>0</v>
      </c>
      <c r="P376" s="195">
        <v>0</v>
      </c>
      <c r="Q376" s="195">
        <v>0</v>
      </c>
    </row>
    <row r="377" spans="1:17" hidden="1" x14ac:dyDescent="0.25">
      <c r="A377" s="485" t="s">
        <v>714</v>
      </c>
      <c r="B377" s="490" t="str">
        <f>VLOOKUP(A377,[3]Sheet1!$B$1:$D$1757,3,FALSE)</f>
        <v>L2 BCKFLW PREV/IRRIG TECH</v>
      </c>
      <c r="C377" s="490" t="str">
        <f>VLOOKUP(A377,[3]Sheet1!$B$1:$R$1757,17,FALSE)</f>
        <v>GRND</v>
      </c>
      <c r="D377" s="493">
        <v>47060</v>
      </c>
      <c r="E377" s="481">
        <v>0</v>
      </c>
      <c r="F377" s="482">
        <f>IF(D377&lt;60,0,ROUND(($D377*F$2)+VLOOKUP($C377,[2]CONFIG!$A$33:$C$43,3,FALSE),0))</f>
        <v>14189</v>
      </c>
      <c r="G377" s="482">
        <f>IF(D377&lt;60,0,ROUND(($D377*G$2)+VLOOKUP($C377,[2]CONFIG!$A$33:$C$43,3,FALSE),0))</f>
        <v>14189</v>
      </c>
      <c r="H377" s="482">
        <f>IF(D377&lt;60,0,ROUND(($D377*H$2)+VLOOKUP($C377,[2]CONFIG!$A$33:$C$43,3,FALSE),0))</f>
        <v>14189</v>
      </c>
      <c r="I377" s="482">
        <f>IF(D377&lt;60,0,ROUND(($D377*I$2)+VLOOKUP($C377,[2]CONFIG!$A$33:$C$43,3,FALSE),0))</f>
        <v>14189</v>
      </c>
      <c r="J377" s="491"/>
      <c r="K377" s="195">
        <f t="shared" si="20"/>
        <v>0</v>
      </c>
      <c r="L377" s="195">
        <f t="shared" si="21"/>
        <v>0</v>
      </c>
      <c r="M377" s="195">
        <f t="shared" si="22"/>
        <v>0</v>
      </c>
      <c r="N377" s="195">
        <f t="shared" si="23"/>
        <v>0</v>
      </c>
      <c r="P377" s="195">
        <v>0</v>
      </c>
      <c r="Q377" s="195">
        <v>0</v>
      </c>
    </row>
    <row r="378" spans="1:17" hidden="1" x14ac:dyDescent="0.25">
      <c r="A378" s="485" t="s">
        <v>715</v>
      </c>
      <c r="B378" s="490" t="str">
        <f>VLOOKUP(A378,[3]Sheet1!$B$1:$D$1757,3,FALSE)</f>
        <v>L2 BRICKLAYER</v>
      </c>
      <c r="C378" s="490" t="str">
        <f>VLOOKUP(A378,[3]Sheet1!$B$1:$R$1757,17,FALSE)</f>
        <v>GRND</v>
      </c>
      <c r="D378" s="493">
        <v>47060</v>
      </c>
      <c r="E378" s="481">
        <v>0</v>
      </c>
      <c r="F378" s="482">
        <f>IF(D378&lt;60,0,ROUND(($D378*F$2)+VLOOKUP($C378,[2]CONFIG!$A$33:$C$43,3,FALSE),0))</f>
        <v>14189</v>
      </c>
      <c r="G378" s="482">
        <f>IF(D378&lt;60,0,ROUND(($D378*G$2)+VLOOKUP($C378,[2]CONFIG!$A$33:$C$43,3,FALSE),0))</f>
        <v>14189</v>
      </c>
      <c r="H378" s="482">
        <f>IF(D378&lt;60,0,ROUND(($D378*H$2)+VLOOKUP($C378,[2]CONFIG!$A$33:$C$43,3,FALSE),0))</f>
        <v>14189</v>
      </c>
      <c r="I378" s="482">
        <f>IF(D378&lt;60,0,ROUND(($D378*I$2)+VLOOKUP($C378,[2]CONFIG!$A$33:$C$43,3,FALSE),0))</f>
        <v>14189</v>
      </c>
      <c r="J378" s="491"/>
      <c r="K378" s="195">
        <f t="shared" si="20"/>
        <v>0</v>
      </c>
      <c r="L378" s="195">
        <f t="shared" si="21"/>
        <v>0</v>
      </c>
      <c r="M378" s="195">
        <f t="shared" si="22"/>
        <v>0</v>
      </c>
      <c r="N378" s="195">
        <f t="shared" si="23"/>
        <v>0</v>
      </c>
      <c r="P378" s="195">
        <v>0</v>
      </c>
      <c r="Q378" s="195">
        <v>0</v>
      </c>
    </row>
    <row r="379" spans="1:17" hidden="1" x14ac:dyDescent="0.25">
      <c r="A379" s="485" t="s">
        <v>716</v>
      </c>
      <c r="B379" s="490" t="str">
        <f>VLOOKUP(A379,[3]Sheet1!$B$1:$D$1757,3,FALSE)</f>
        <v>L2 FLOOR COVER/TILE TECH</v>
      </c>
      <c r="C379" s="490" t="str">
        <f>VLOOKUP(A379,[3]Sheet1!$B$1:$R$1757,17,FALSE)</f>
        <v>GRND</v>
      </c>
      <c r="D379" s="493">
        <v>47060</v>
      </c>
      <c r="E379" s="481">
        <v>0</v>
      </c>
      <c r="F379" s="482">
        <f>IF(D379&lt;60,0,ROUND(($D379*F$2)+VLOOKUP($C379,[2]CONFIG!$A$33:$C$43,3,FALSE),0))</f>
        <v>14189</v>
      </c>
      <c r="G379" s="482">
        <f>IF(D379&lt;60,0,ROUND(($D379*G$2)+VLOOKUP($C379,[2]CONFIG!$A$33:$C$43,3,FALSE),0))</f>
        <v>14189</v>
      </c>
      <c r="H379" s="482">
        <f>IF(D379&lt;60,0,ROUND(($D379*H$2)+VLOOKUP($C379,[2]CONFIG!$A$33:$C$43,3,FALSE),0))</f>
        <v>14189</v>
      </c>
      <c r="I379" s="482">
        <f>IF(D379&lt;60,0,ROUND(($D379*I$2)+VLOOKUP($C379,[2]CONFIG!$A$33:$C$43,3,FALSE),0))</f>
        <v>14189</v>
      </c>
      <c r="J379" s="491"/>
      <c r="K379" s="195">
        <f t="shared" si="20"/>
        <v>0</v>
      </c>
      <c r="L379" s="195">
        <f t="shared" si="21"/>
        <v>0</v>
      </c>
      <c r="M379" s="195">
        <f t="shared" si="22"/>
        <v>0</v>
      </c>
      <c r="N379" s="195">
        <f t="shared" si="23"/>
        <v>0</v>
      </c>
      <c r="P379" s="195">
        <v>0</v>
      </c>
      <c r="Q379" s="195">
        <v>0</v>
      </c>
    </row>
    <row r="380" spans="1:17" hidden="1" x14ac:dyDescent="0.25">
      <c r="A380" s="496" t="s">
        <v>717</v>
      </c>
      <c r="B380" s="490" t="str">
        <f>VLOOKUP(A380,[3]Sheet1!$B$1:$D$1757,3,FALSE)</f>
        <v>L2 HEAVY EQUIPMNT OPERATOR</v>
      </c>
      <c r="C380" s="490" t="str">
        <f>VLOOKUP(A380,[3]Sheet1!$B$1:$R$1757,17,FALSE)</f>
        <v>GRND</v>
      </c>
      <c r="D380" s="493">
        <v>47060</v>
      </c>
      <c r="E380" s="481">
        <v>0</v>
      </c>
      <c r="F380" s="482">
        <f>IF(D380&lt;60,0,ROUND(($D380*F$2)+VLOOKUP($C380,[2]CONFIG!$A$33:$C$43,3,FALSE),0))</f>
        <v>14189</v>
      </c>
      <c r="G380" s="482">
        <f>IF(D380&lt;60,0,ROUND(($D380*G$2)+VLOOKUP($C380,[2]CONFIG!$A$33:$C$43,3,FALSE),0))</f>
        <v>14189</v>
      </c>
      <c r="H380" s="482">
        <f>IF(D380&lt;60,0,ROUND(($D380*H$2)+VLOOKUP($C380,[2]CONFIG!$A$33:$C$43,3,FALSE),0))</f>
        <v>14189</v>
      </c>
      <c r="I380" s="482">
        <f>IF(D380&lt;60,0,ROUND(($D380*I$2)+VLOOKUP($C380,[2]CONFIG!$A$33:$C$43,3,FALSE),0))</f>
        <v>14189</v>
      </c>
      <c r="J380" s="491"/>
      <c r="K380" s="195">
        <f t="shared" si="20"/>
        <v>0</v>
      </c>
      <c r="L380" s="195">
        <f t="shared" si="21"/>
        <v>0</v>
      </c>
      <c r="M380" s="195">
        <f t="shared" si="22"/>
        <v>0</v>
      </c>
      <c r="N380" s="195">
        <f t="shared" si="23"/>
        <v>0</v>
      </c>
      <c r="P380" s="195">
        <v>0</v>
      </c>
      <c r="Q380" s="195">
        <v>0</v>
      </c>
    </row>
    <row r="381" spans="1:17" hidden="1" x14ac:dyDescent="0.25">
      <c r="A381" s="485" t="s">
        <v>718</v>
      </c>
      <c r="B381" s="490" t="str">
        <f>VLOOKUP(A381,[3]Sheet1!$B$1:$D$1757,3,FALSE)</f>
        <v>L2 LOCKSMITH</v>
      </c>
      <c r="C381" s="490" t="str">
        <f>VLOOKUP(A381,[3]Sheet1!$B$1:$R$1757,17,FALSE)</f>
        <v>GRND</v>
      </c>
      <c r="D381" s="493">
        <v>47060</v>
      </c>
      <c r="E381" s="481">
        <v>0</v>
      </c>
      <c r="F381" s="482">
        <f>IF(D381&lt;60,0,ROUND(($D381*F$2)+VLOOKUP($C381,[2]CONFIG!$A$33:$C$43,3,FALSE),0))</f>
        <v>14189</v>
      </c>
      <c r="G381" s="482">
        <f>IF(D381&lt;60,0,ROUND(($D381*G$2)+VLOOKUP($C381,[2]CONFIG!$A$33:$C$43,3,FALSE),0))</f>
        <v>14189</v>
      </c>
      <c r="H381" s="482">
        <f>IF(D381&lt;60,0,ROUND(($D381*H$2)+VLOOKUP($C381,[2]CONFIG!$A$33:$C$43,3,FALSE),0))</f>
        <v>14189</v>
      </c>
      <c r="I381" s="482">
        <f>IF(D381&lt;60,0,ROUND(($D381*I$2)+VLOOKUP($C381,[2]CONFIG!$A$33:$C$43,3,FALSE),0))</f>
        <v>14189</v>
      </c>
      <c r="J381" s="491"/>
      <c r="K381" s="195">
        <f t="shared" si="20"/>
        <v>0</v>
      </c>
      <c r="L381" s="195">
        <f t="shared" si="21"/>
        <v>0</v>
      </c>
      <c r="M381" s="195">
        <f t="shared" si="22"/>
        <v>0</v>
      </c>
      <c r="N381" s="195">
        <f t="shared" si="23"/>
        <v>0</v>
      </c>
      <c r="P381" s="195">
        <v>0</v>
      </c>
      <c r="Q381" s="195">
        <v>0</v>
      </c>
    </row>
    <row r="382" spans="1:17" hidden="1" x14ac:dyDescent="0.25">
      <c r="A382" s="485" t="s">
        <v>719</v>
      </c>
      <c r="B382" s="490" t="str">
        <f>VLOOKUP(A382,[3]Sheet1!$B$1:$D$1757,3,FALSE)</f>
        <v>L2 MILLWRIGHT</v>
      </c>
      <c r="C382" s="490" t="str">
        <f>VLOOKUP(A382,[3]Sheet1!$B$1:$R$1757,17,FALSE)</f>
        <v>GRND</v>
      </c>
      <c r="D382" s="493">
        <v>46276</v>
      </c>
      <c r="E382" s="481">
        <v>0</v>
      </c>
      <c r="F382" s="482">
        <f>IF(D382&lt;60,0,ROUND(($D382*F$2)+VLOOKUP($C382,[2]CONFIG!$A$33:$C$43,3,FALSE),0))</f>
        <v>14041</v>
      </c>
      <c r="G382" s="482">
        <f>IF(D382&lt;60,0,ROUND(($D382*G$2)+VLOOKUP($C382,[2]CONFIG!$A$33:$C$43,3,FALSE),0))</f>
        <v>14041</v>
      </c>
      <c r="H382" s="482">
        <f>IF(D382&lt;60,0,ROUND(($D382*H$2)+VLOOKUP($C382,[2]CONFIG!$A$33:$C$43,3,FALSE),0))</f>
        <v>14041</v>
      </c>
      <c r="I382" s="482">
        <f>IF(D382&lt;60,0,ROUND(($D382*I$2)+VLOOKUP($C382,[2]CONFIG!$A$33:$C$43,3,FALSE),0))</f>
        <v>14041</v>
      </c>
      <c r="J382" s="491"/>
      <c r="K382" s="195">
        <f t="shared" si="20"/>
        <v>0</v>
      </c>
      <c r="L382" s="195">
        <f t="shared" si="21"/>
        <v>0</v>
      </c>
      <c r="M382" s="195">
        <f t="shared" si="22"/>
        <v>0</v>
      </c>
      <c r="N382" s="195">
        <f t="shared" si="23"/>
        <v>0</v>
      </c>
      <c r="P382" s="195">
        <v>0</v>
      </c>
      <c r="Q382" s="195">
        <v>0</v>
      </c>
    </row>
    <row r="383" spans="1:17" hidden="1" x14ac:dyDescent="0.25">
      <c r="A383" s="496" t="s">
        <v>720</v>
      </c>
      <c r="B383" s="490" t="str">
        <f>VLOOKUP(A383,[3]Sheet1!$B$1:$D$1757,3,FALSE)</f>
        <v>L2 MOTOR REPAIR TECH</v>
      </c>
      <c r="C383" s="490" t="str">
        <f>VLOOKUP(A383,[3]Sheet1!$B$1:$R$1757,17,FALSE)</f>
        <v>GRND</v>
      </c>
      <c r="D383" s="493">
        <v>46236</v>
      </c>
      <c r="E383" s="481">
        <v>0</v>
      </c>
      <c r="F383" s="482">
        <f>IF(D383&lt;60,0,ROUND(($D383*F$2)+VLOOKUP($C383,[2]CONFIG!$A$33:$C$43,3,FALSE),0))</f>
        <v>14033</v>
      </c>
      <c r="G383" s="482">
        <f>IF(D383&lt;60,0,ROUND(($D383*G$2)+VLOOKUP($C383,[2]CONFIG!$A$33:$C$43,3,FALSE),0))</f>
        <v>14033</v>
      </c>
      <c r="H383" s="482">
        <f>IF(D383&lt;60,0,ROUND(($D383*H$2)+VLOOKUP($C383,[2]CONFIG!$A$33:$C$43,3,FALSE),0))</f>
        <v>14033</v>
      </c>
      <c r="I383" s="482">
        <f>IF(D383&lt;60,0,ROUND(($D383*I$2)+VLOOKUP($C383,[2]CONFIG!$A$33:$C$43,3,FALSE),0))</f>
        <v>14033</v>
      </c>
      <c r="J383" s="491"/>
      <c r="K383" s="195">
        <f t="shared" si="20"/>
        <v>0</v>
      </c>
      <c r="L383" s="195">
        <f t="shared" si="21"/>
        <v>0</v>
      </c>
      <c r="M383" s="195">
        <f t="shared" si="22"/>
        <v>0</v>
      </c>
      <c r="N383" s="195">
        <f t="shared" si="23"/>
        <v>0</v>
      </c>
      <c r="P383" s="195">
        <v>0</v>
      </c>
      <c r="Q383" s="195">
        <v>0</v>
      </c>
    </row>
    <row r="384" spans="1:17" hidden="1" x14ac:dyDescent="0.25">
      <c r="A384" s="485" t="s">
        <v>721</v>
      </c>
      <c r="B384" s="490" t="str">
        <f>VLOOKUP(A384,[3]Sheet1!$B$1:$D$1757,3,FALSE)</f>
        <v>L2 MSTR CLK/FIRE ALRM TECH</v>
      </c>
      <c r="C384" s="490" t="str">
        <f>VLOOKUP(A384,[3]Sheet1!$B$1:$R$1757,17,FALSE)</f>
        <v>GRND</v>
      </c>
      <c r="D384" s="493">
        <v>47060</v>
      </c>
      <c r="E384" s="481">
        <v>0</v>
      </c>
      <c r="F384" s="482">
        <f>IF(D384&lt;60,0,ROUND(($D384*F$2)+VLOOKUP($C384,[2]CONFIG!$A$33:$C$43,3,FALSE),0))</f>
        <v>14189</v>
      </c>
      <c r="G384" s="482">
        <f>IF(D384&lt;60,0,ROUND(($D384*G$2)+VLOOKUP($C384,[2]CONFIG!$A$33:$C$43,3,FALSE),0))</f>
        <v>14189</v>
      </c>
      <c r="H384" s="482">
        <f>IF(D384&lt;60,0,ROUND(($D384*H$2)+VLOOKUP($C384,[2]CONFIG!$A$33:$C$43,3,FALSE),0))</f>
        <v>14189</v>
      </c>
      <c r="I384" s="482">
        <f>IF(D384&lt;60,0,ROUND(($D384*I$2)+VLOOKUP($C384,[2]CONFIG!$A$33:$C$43,3,FALSE),0))</f>
        <v>14189</v>
      </c>
      <c r="J384" s="491"/>
      <c r="K384" s="195">
        <f t="shared" si="20"/>
        <v>0</v>
      </c>
      <c r="L384" s="195">
        <f t="shared" si="21"/>
        <v>0</v>
      </c>
      <c r="M384" s="195">
        <f t="shared" si="22"/>
        <v>0</v>
      </c>
      <c r="N384" s="195">
        <f t="shared" si="23"/>
        <v>0</v>
      </c>
      <c r="P384" s="195">
        <v>0</v>
      </c>
      <c r="Q384" s="195">
        <v>0</v>
      </c>
    </row>
    <row r="385" spans="1:17" hidden="1" x14ac:dyDescent="0.25">
      <c r="A385" s="485" t="s">
        <v>722</v>
      </c>
      <c r="B385" s="490" t="str">
        <f>VLOOKUP(A385,[3]Sheet1!$B$1:$D$1757,3,FALSE)</f>
        <v>L2 PREVENT MTCE TECH - AM</v>
      </c>
      <c r="C385" s="490" t="str">
        <f>VLOOKUP(A385,[3]Sheet1!$B$1:$R$1757,17,FALSE)</f>
        <v>GRND</v>
      </c>
      <c r="D385" s="493">
        <v>47491</v>
      </c>
      <c r="E385" s="481">
        <v>0</v>
      </c>
      <c r="F385" s="482">
        <f>IF(D385&lt;60,0,ROUND(($D385*F$2)+VLOOKUP($C385,[2]CONFIG!$A$33:$C$43,3,FALSE),0))</f>
        <v>14270</v>
      </c>
      <c r="G385" s="482">
        <f>IF(D385&lt;60,0,ROUND(($D385*G$2)+VLOOKUP($C385,[2]CONFIG!$A$33:$C$43,3,FALSE),0))</f>
        <v>14270</v>
      </c>
      <c r="H385" s="482">
        <f>IF(D385&lt;60,0,ROUND(($D385*H$2)+VLOOKUP($C385,[2]CONFIG!$A$33:$C$43,3,FALSE),0))</f>
        <v>14270</v>
      </c>
      <c r="I385" s="482">
        <f>IF(D385&lt;60,0,ROUND(($D385*I$2)+VLOOKUP($C385,[2]CONFIG!$A$33:$C$43,3,FALSE),0))</f>
        <v>14270</v>
      </c>
      <c r="J385" s="491"/>
      <c r="K385" s="195">
        <f t="shared" si="20"/>
        <v>0</v>
      </c>
      <c r="L385" s="195">
        <f t="shared" si="21"/>
        <v>0</v>
      </c>
      <c r="M385" s="195">
        <f t="shared" si="22"/>
        <v>0</v>
      </c>
      <c r="N385" s="195">
        <f t="shared" si="23"/>
        <v>0</v>
      </c>
      <c r="P385" s="195">
        <v>0</v>
      </c>
      <c r="Q385" s="195">
        <v>0</v>
      </c>
    </row>
    <row r="386" spans="1:17" hidden="1" x14ac:dyDescent="0.25">
      <c r="A386" s="485" t="s">
        <v>723</v>
      </c>
      <c r="B386" s="490" t="str">
        <f>VLOOKUP(A386,[3]Sheet1!$B$1:$D$1757,3,FALSE)</f>
        <v>L2 ROOFER</v>
      </c>
      <c r="C386" s="490" t="str">
        <f>VLOOKUP(A386,[3]Sheet1!$B$1:$R$1757,17,FALSE)</f>
        <v>GRND</v>
      </c>
      <c r="D386" s="493">
        <v>47060</v>
      </c>
      <c r="E386" s="481">
        <v>0</v>
      </c>
      <c r="F386" s="482">
        <f>IF(D386&lt;60,0,ROUND(($D386*F$2)+VLOOKUP($C386,[2]CONFIG!$A$33:$C$43,3,FALSE),0))</f>
        <v>14189</v>
      </c>
      <c r="G386" s="482">
        <f>IF(D386&lt;60,0,ROUND(($D386*G$2)+VLOOKUP($C386,[2]CONFIG!$A$33:$C$43,3,FALSE),0))</f>
        <v>14189</v>
      </c>
      <c r="H386" s="482">
        <f>IF(D386&lt;60,0,ROUND(($D386*H$2)+VLOOKUP($C386,[2]CONFIG!$A$33:$C$43,3,FALSE),0))</f>
        <v>14189</v>
      </c>
      <c r="I386" s="482">
        <f>IF(D386&lt;60,0,ROUND(($D386*I$2)+VLOOKUP($C386,[2]CONFIG!$A$33:$C$43,3,FALSE),0))</f>
        <v>14189</v>
      </c>
      <c r="J386" s="491"/>
      <c r="K386" s="195">
        <f t="shared" si="20"/>
        <v>0</v>
      </c>
      <c r="L386" s="195">
        <f t="shared" si="21"/>
        <v>0</v>
      </c>
      <c r="M386" s="195">
        <f t="shared" si="22"/>
        <v>0</v>
      </c>
      <c r="N386" s="195">
        <f t="shared" si="23"/>
        <v>0</v>
      </c>
      <c r="P386" s="195">
        <v>0</v>
      </c>
      <c r="Q386" s="195">
        <v>0</v>
      </c>
    </row>
    <row r="387" spans="1:17" hidden="1" x14ac:dyDescent="0.25">
      <c r="A387" s="485" t="s">
        <v>724</v>
      </c>
      <c r="B387" s="490" t="str">
        <f>VLOOKUP(A387,[3]Sheet1!$B$1:$D$1757,3,FALSE)</f>
        <v>SUPV, EGOS FINANCIAL AID</v>
      </c>
      <c r="C387" s="490" t="str">
        <f>VLOOKUP(A387,[3]Sheet1!$B$1:$R$1757,17,FALSE)</f>
        <v>ADMN</v>
      </c>
      <c r="D387" s="493">
        <v>46401</v>
      </c>
      <c r="E387" s="481">
        <v>0</v>
      </c>
      <c r="F387" s="482">
        <f>IF(D387&lt;60,0,ROUND(($D387*F$2)+VLOOKUP($C387,[2]CONFIG!$A$33:$C$43,3,FALSE),0))</f>
        <v>12551</v>
      </c>
      <c r="G387" s="482">
        <f>IF(D387&lt;60,0,ROUND(($D387*G$2)+VLOOKUP($C387,[2]CONFIG!$A$33:$C$43,3,FALSE),0))</f>
        <v>12551</v>
      </c>
      <c r="H387" s="482">
        <f>IF(D387&lt;60,0,ROUND(($D387*H$2)+VLOOKUP($C387,[2]CONFIG!$A$33:$C$43,3,FALSE),0))</f>
        <v>12551</v>
      </c>
      <c r="I387" s="482">
        <f>IF(D387&lt;60,0,ROUND(($D387*I$2)+VLOOKUP($C387,[2]CONFIG!$A$33:$C$43,3,FALSE),0))</f>
        <v>12551</v>
      </c>
      <c r="J387" s="491"/>
      <c r="K387" s="195">
        <f t="shared" si="20"/>
        <v>0</v>
      </c>
      <c r="L387" s="195">
        <f t="shared" si="21"/>
        <v>0</v>
      </c>
      <c r="M387" s="195">
        <f t="shared" si="22"/>
        <v>0</v>
      </c>
      <c r="N387" s="195">
        <f t="shared" si="23"/>
        <v>0</v>
      </c>
      <c r="P387" s="195">
        <f>E387+K387</f>
        <v>0</v>
      </c>
      <c r="Q387" s="195">
        <f>E387+L387</f>
        <v>0</v>
      </c>
    </row>
    <row r="388" spans="1:17" hidden="1" x14ac:dyDescent="0.25">
      <c r="A388" s="485" t="s">
        <v>725</v>
      </c>
      <c r="B388" s="490" t="str">
        <f>VLOOKUP(A388,[3]Sheet1!$B$1:$D$1757,3,FALSE)</f>
        <v>PROCESS ANALYST</v>
      </c>
      <c r="C388" s="490" t="str">
        <f>VLOOKUP(A388,[3]Sheet1!$B$1:$R$1757,17,FALSE)</f>
        <v>NONE</v>
      </c>
      <c r="D388" s="493">
        <v>46291</v>
      </c>
      <c r="E388" s="481">
        <v>0</v>
      </c>
      <c r="F388" s="482">
        <f>IF(D388&lt;60,0,ROUND(($D388*F$2)+VLOOKUP($C388,[2]CONFIG!$A$33:$C$43,3,FALSE),0))</f>
        <v>12576</v>
      </c>
      <c r="G388" s="482">
        <f>IF(D388&lt;60,0,ROUND(($D388*G$2)+VLOOKUP($C388,[2]CONFIG!$A$33:$C$43,3,FALSE),0))</f>
        <v>12576</v>
      </c>
      <c r="H388" s="482">
        <f>IF(D388&lt;60,0,ROUND(($D388*H$2)+VLOOKUP($C388,[2]CONFIG!$A$33:$C$43,3,FALSE),0))</f>
        <v>12576</v>
      </c>
      <c r="I388" s="482">
        <f>IF(D388&lt;60,0,ROUND(($D388*I$2)+VLOOKUP($C388,[2]CONFIG!$A$33:$C$43,3,FALSE),0))</f>
        <v>12576</v>
      </c>
      <c r="J388" s="491"/>
      <c r="K388" s="195">
        <f t="shared" si="20"/>
        <v>0</v>
      </c>
      <c r="L388" s="195">
        <f t="shared" si="21"/>
        <v>0</v>
      </c>
      <c r="M388" s="195">
        <f t="shared" si="22"/>
        <v>0</v>
      </c>
      <c r="N388" s="195">
        <f t="shared" si="23"/>
        <v>0</v>
      </c>
      <c r="P388" s="195">
        <v>0</v>
      </c>
      <c r="Q388" s="195">
        <v>0</v>
      </c>
    </row>
    <row r="389" spans="1:17" hidden="1" x14ac:dyDescent="0.25">
      <c r="A389" s="485" t="s">
        <v>726</v>
      </c>
      <c r="B389" s="490" t="str">
        <f>VLOOKUP(A389,[3]Sheet1!$B$1:$D$1757,3,FALSE)</f>
        <v>ACCOUNTANT II</v>
      </c>
      <c r="C389" s="490" t="str">
        <f>VLOOKUP(A389,[3]Sheet1!$B$1:$R$1757,17,FALSE)</f>
        <v>DAEO</v>
      </c>
      <c r="D389" s="493">
        <v>46906</v>
      </c>
      <c r="E389" s="481">
        <v>0</v>
      </c>
      <c r="F389" s="482">
        <f>IF(D389&lt;60,0,ROUND(($D389*F$2)+VLOOKUP($C389,[2]CONFIG!$A$33:$C$43,3,FALSE),0))</f>
        <v>12732</v>
      </c>
      <c r="G389" s="482">
        <f>IF(D389&lt;60,0,ROUND(($D389*G$2)+VLOOKUP($C389,[2]CONFIG!$A$33:$C$43,3,FALSE),0))</f>
        <v>12732</v>
      </c>
      <c r="H389" s="482">
        <f>IF(D389&lt;60,0,ROUND(($D389*H$2)+VLOOKUP($C389,[2]CONFIG!$A$33:$C$43,3,FALSE),0))</f>
        <v>12732</v>
      </c>
      <c r="I389" s="482">
        <f>IF(D389&lt;60,0,ROUND(($D389*I$2)+VLOOKUP($C389,[2]CONFIG!$A$33:$C$43,3,FALSE),0))</f>
        <v>12732</v>
      </c>
      <c r="J389" s="491"/>
      <c r="K389" s="195">
        <f t="shared" ref="K389:K452" si="24">(ROUND($E389*$K$2,2))</f>
        <v>0</v>
      </c>
      <c r="L389" s="195">
        <f t="shared" ref="L389:L452" si="25">(ROUND($E389*$L$2,2))</f>
        <v>0</v>
      </c>
      <c r="M389" s="195">
        <f t="shared" ref="M389:M452" si="26">(ROUND($E389*$M$2,2))</f>
        <v>0</v>
      </c>
      <c r="N389" s="195">
        <f t="shared" ref="N389:N452" si="27">(ROUND($E389*$N$2,2))</f>
        <v>0</v>
      </c>
      <c r="P389" s="195">
        <v>0</v>
      </c>
      <c r="Q389" s="195">
        <v>0</v>
      </c>
    </row>
    <row r="390" spans="1:17" hidden="1" x14ac:dyDescent="0.25">
      <c r="A390" s="485" t="s">
        <v>727</v>
      </c>
      <c r="B390" s="490" t="str">
        <f>VLOOKUP(A390,[3]Sheet1!$B$1:$D$1757,3,FALSE)</f>
        <v>BUSINESS SERVICES SPEC</v>
      </c>
      <c r="C390" s="490" t="str">
        <f>VLOOKUP(A390,[3]Sheet1!$B$1:$R$1757,17,FALSE)</f>
        <v>NONE</v>
      </c>
      <c r="D390" s="493">
        <v>46118</v>
      </c>
      <c r="E390" s="481">
        <v>0</v>
      </c>
      <c r="F390" s="482">
        <f>IF(D390&lt;60,0,ROUND(($D390*F$2)+VLOOKUP($C390,[2]CONFIG!$A$33:$C$43,3,FALSE),0))</f>
        <v>12543</v>
      </c>
      <c r="G390" s="482">
        <f>IF(D390&lt;60,0,ROUND(($D390*G$2)+VLOOKUP($C390,[2]CONFIG!$A$33:$C$43,3,FALSE),0))</f>
        <v>12543</v>
      </c>
      <c r="H390" s="482">
        <f>IF(D390&lt;60,0,ROUND(($D390*H$2)+VLOOKUP($C390,[2]CONFIG!$A$33:$C$43,3,FALSE),0))</f>
        <v>12543</v>
      </c>
      <c r="I390" s="482">
        <f>IF(D390&lt;60,0,ROUND(($D390*I$2)+VLOOKUP($C390,[2]CONFIG!$A$33:$C$43,3,FALSE),0))</f>
        <v>12543</v>
      </c>
      <c r="J390" s="491"/>
      <c r="K390" s="195">
        <f t="shared" si="24"/>
        <v>0</v>
      </c>
      <c r="L390" s="195">
        <f t="shared" si="25"/>
        <v>0</v>
      </c>
      <c r="M390" s="195">
        <f t="shared" si="26"/>
        <v>0</v>
      </c>
      <c r="N390" s="195">
        <f t="shared" si="27"/>
        <v>0</v>
      </c>
      <c r="P390" s="195">
        <v>0</v>
      </c>
      <c r="Q390" s="195">
        <v>0</v>
      </c>
    </row>
    <row r="391" spans="1:17" hidden="1" x14ac:dyDescent="0.25">
      <c r="A391" s="485" t="s">
        <v>728</v>
      </c>
      <c r="B391" s="490" t="str">
        <f>VLOOKUP(A391,[3]Sheet1!$B$1:$D$1757,3,FALSE)</f>
        <v>DATA SPECIALIST</v>
      </c>
      <c r="C391" s="490" t="str">
        <f>VLOOKUP(A391,[3]Sheet1!$B$1:$R$1757,17,FALSE)</f>
        <v>NONE</v>
      </c>
      <c r="D391" s="493">
        <v>46483</v>
      </c>
      <c r="E391" s="481">
        <v>0</v>
      </c>
      <c r="F391" s="482">
        <f>IF(D391&lt;60,0,ROUND(($D391*F$2)+VLOOKUP($C391,[2]CONFIG!$A$33:$C$43,3,FALSE),0))</f>
        <v>12612</v>
      </c>
      <c r="G391" s="482">
        <f>IF(D391&lt;60,0,ROUND(($D391*G$2)+VLOOKUP($C391,[2]CONFIG!$A$33:$C$43,3,FALSE),0))</f>
        <v>12612</v>
      </c>
      <c r="H391" s="482">
        <f>IF(D391&lt;60,0,ROUND(($D391*H$2)+VLOOKUP($C391,[2]CONFIG!$A$33:$C$43,3,FALSE),0))</f>
        <v>12612</v>
      </c>
      <c r="I391" s="482">
        <f>IF(D391&lt;60,0,ROUND(($D391*I$2)+VLOOKUP($C391,[2]CONFIG!$A$33:$C$43,3,FALSE),0))</f>
        <v>12612</v>
      </c>
      <c r="J391" s="491"/>
      <c r="K391" s="195">
        <f t="shared" si="24"/>
        <v>0</v>
      </c>
      <c r="L391" s="195">
        <f t="shared" si="25"/>
        <v>0</v>
      </c>
      <c r="M391" s="195">
        <f t="shared" si="26"/>
        <v>0</v>
      </c>
      <c r="N391" s="195">
        <f t="shared" si="27"/>
        <v>0</v>
      </c>
      <c r="P391" s="195">
        <f>E391+K391</f>
        <v>0</v>
      </c>
      <c r="Q391" s="195">
        <f>E391+L391</f>
        <v>0</v>
      </c>
    </row>
    <row r="392" spans="1:17" hidden="1" x14ac:dyDescent="0.25">
      <c r="A392" s="485" t="s">
        <v>729</v>
      </c>
      <c r="B392" s="490" t="str">
        <f>VLOOKUP(A392,[3]Sheet1!$B$1:$D$1757,3,FALSE)</f>
        <v>FOOD SERVICE PROGRAM SPEC</v>
      </c>
      <c r="C392" s="490" t="str">
        <f>VLOOKUP(A392,[3]Sheet1!$B$1:$R$1757,17,FALSE)</f>
        <v>NONE</v>
      </c>
      <c r="D392" s="493">
        <v>46483</v>
      </c>
      <c r="E392" s="481">
        <v>0</v>
      </c>
      <c r="F392" s="482">
        <f>IF(D392&lt;60,0,ROUND(($D392*F$2)+VLOOKUP($C392,[2]CONFIG!$A$33:$C$43,3,FALSE),0))</f>
        <v>12612</v>
      </c>
      <c r="G392" s="482">
        <f>IF(D392&lt;60,0,ROUND(($D392*G$2)+VLOOKUP($C392,[2]CONFIG!$A$33:$C$43,3,FALSE),0))</f>
        <v>12612</v>
      </c>
      <c r="H392" s="482">
        <f>IF(D392&lt;60,0,ROUND(($D392*H$2)+VLOOKUP($C392,[2]CONFIG!$A$33:$C$43,3,FALSE),0))</f>
        <v>12612</v>
      </c>
      <c r="I392" s="482">
        <f>IF(D392&lt;60,0,ROUND(($D392*I$2)+VLOOKUP($C392,[2]CONFIG!$A$33:$C$43,3,FALSE),0))</f>
        <v>12612</v>
      </c>
      <c r="J392" s="491"/>
      <c r="K392" s="195">
        <f t="shared" si="24"/>
        <v>0</v>
      </c>
      <c r="L392" s="195">
        <f t="shared" si="25"/>
        <v>0</v>
      </c>
      <c r="M392" s="195">
        <f t="shared" si="26"/>
        <v>0</v>
      </c>
      <c r="N392" s="195">
        <f t="shared" si="27"/>
        <v>0</v>
      </c>
      <c r="P392" s="195">
        <v>0</v>
      </c>
      <c r="Q392" s="195">
        <v>0</v>
      </c>
    </row>
    <row r="393" spans="1:17" hidden="1" x14ac:dyDescent="0.25">
      <c r="A393" s="485" t="s">
        <v>730</v>
      </c>
      <c r="B393" s="490" t="str">
        <f>VLOOKUP(A393,[3]Sheet1!$B$1:$D$1757,3,FALSE)</f>
        <v>PLAN &amp; RESEARCH ASSOC. II</v>
      </c>
      <c r="C393" s="490" t="str">
        <f>VLOOKUP(A393,[3]Sheet1!$B$1:$R$1757,17,FALSE)</f>
        <v>NONE</v>
      </c>
      <c r="D393" s="493">
        <v>46541</v>
      </c>
      <c r="E393" s="481">
        <v>0</v>
      </c>
      <c r="F393" s="482">
        <f>IF(D393&lt;60,0,ROUND(($D393*F$2)+VLOOKUP($C393,[2]CONFIG!$A$33:$C$43,3,FALSE),0))</f>
        <v>12623</v>
      </c>
      <c r="G393" s="482">
        <f>IF(D393&lt;60,0,ROUND(($D393*G$2)+VLOOKUP($C393,[2]CONFIG!$A$33:$C$43,3,FALSE),0))</f>
        <v>12623</v>
      </c>
      <c r="H393" s="482">
        <f>IF(D393&lt;60,0,ROUND(($D393*H$2)+VLOOKUP($C393,[2]CONFIG!$A$33:$C$43,3,FALSE),0))</f>
        <v>12623</v>
      </c>
      <c r="I393" s="482">
        <f>IF(D393&lt;60,0,ROUND(($D393*I$2)+VLOOKUP($C393,[2]CONFIG!$A$33:$C$43,3,FALSE),0))</f>
        <v>12623</v>
      </c>
      <c r="J393" s="491"/>
      <c r="K393" s="195">
        <f t="shared" si="24"/>
        <v>0</v>
      </c>
      <c r="L393" s="195">
        <f t="shared" si="25"/>
        <v>0</v>
      </c>
      <c r="M393" s="195">
        <f t="shared" si="26"/>
        <v>0</v>
      </c>
      <c r="N393" s="195">
        <f t="shared" si="27"/>
        <v>0</v>
      </c>
      <c r="P393" s="195">
        <v>0</v>
      </c>
      <c r="Q393" s="195">
        <v>0</v>
      </c>
    </row>
    <row r="394" spans="1:17" hidden="1" x14ac:dyDescent="0.25">
      <c r="A394" s="485" t="s">
        <v>731</v>
      </c>
      <c r="B394" s="490" t="str">
        <f>VLOOKUP(A394,[3]Sheet1!$B$1:$D$1757,3,FALSE)</f>
        <v>SECRETARY, EXECUTIVE I</v>
      </c>
      <c r="C394" s="490" t="str">
        <f>VLOOKUP(A394,[3]Sheet1!$B$1:$R$1757,17,FALSE)</f>
        <v>NONE</v>
      </c>
      <c r="D394" s="493">
        <v>46675</v>
      </c>
      <c r="E394" s="481">
        <v>0</v>
      </c>
      <c r="F394" s="482">
        <f>IF(D394&lt;60,0,ROUND(($D394*F$2)+VLOOKUP($C394,[2]CONFIG!$A$33:$C$43,3,FALSE),0))</f>
        <v>12648</v>
      </c>
      <c r="G394" s="482">
        <f>IF(D394&lt;60,0,ROUND(($D394*G$2)+VLOOKUP($C394,[2]CONFIG!$A$33:$C$43,3,FALSE),0))</f>
        <v>12648</v>
      </c>
      <c r="H394" s="482">
        <f>IF(D394&lt;60,0,ROUND(($D394*H$2)+VLOOKUP($C394,[2]CONFIG!$A$33:$C$43,3,FALSE),0))</f>
        <v>12648</v>
      </c>
      <c r="I394" s="482">
        <f>IF(D394&lt;60,0,ROUND(($D394*I$2)+VLOOKUP($C394,[2]CONFIG!$A$33:$C$43,3,FALSE),0))</f>
        <v>12648</v>
      </c>
      <c r="J394" s="491"/>
      <c r="K394" s="195">
        <f t="shared" si="24"/>
        <v>0</v>
      </c>
      <c r="L394" s="195">
        <f t="shared" si="25"/>
        <v>0</v>
      </c>
      <c r="M394" s="195">
        <f t="shared" si="26"/>
        <v>0</v>
      </c>
      <c r="N394" s="195">
        <f t="shared" si="27"/>
        <v>0</v>
      </c>
      <c r="P394" s="195">
        <v>0</v>
      </c>
      <c r="Q394" s="195">
        <v>0</v>
      </c>
    </row>
    <row r="395" spans="1:17" hidden="1" x14ac:dyDescent="0.25">
      <c r="A395" s="485" t="s">
        <v>732</v>
      </c>
      <c r="B395" s="490" t="str">
        <f>VLOOKUP(A395,[3]Sheet1!$B$1:$D$1757,3,FALSE)</f>
        <v>SPANISH LNG PROF EXAM SPEC</v>
      </c>
      <c r="C395" s="490" t="str">
        <f>VLOOKUP(A395,[3]Sheet1!$B$1:$R$1757,17,FALSE)</f>
        <v>NONE</v>
      </c>
      <c r="D395" s="493">
        <v>45466</v>
      </c>
      <c r="E395" s="481">
        <v>0</v>
      </c>
      <c r="F395" s="482">
        <f>IF(D395&lt;60,0,ROUND(($D395*F$2)+VLOOKUP($C395,[2]CONFIG!$A$33:$C$43,3,FALSE),0))</f>
        <v>12420</v>
      </c>
      <c r="G395" s="482">
        <f>IF(D395&lt;60,0,ROUND(($D395*G$2)+VLOOKUP($C395,[2]CONFIG!$A$33:$C$43,3,FALSE),0))</f>
        <v>12420</v>
      </c>
      <c r="H395" s="482">
        <f>IF(D395&lt;60,0,ROUND(($D395*H$2)+VLOOKUP($C395,[2]CONFIG!$A$33:$C$43,3,FALSE),0))</f>
        <v>12420</v>
      </c>
      <c r="I395" s="482">
        <f>IF(D395&lt;60,0,ROUND(($D395*I$2)+VLOOKUP($C395,[2]CONFIG!$A$33:$C$43,3,FALSE),0))</f>
        <v>12420</v>
      </c>
      <c r="J395" s="491"/>
      <c r="K395" s="195">
        <f t="shared" si="24"/>
        <v>0</v>
      </c>
      <c r="L395" s="195">
        <f t="shared" si="25"/>
        <v>0</v>
      </c>
      <c r="M395" s="195">
        <f t="shared" si="26"/>
        <v>0</v>
      </c>
      <c r="N395" s="195">
        <f t="shared" si="27"/>
        <v>0</v>
      </c>
      <c r="P395" s="195">
        <v>0</v>
      </c>
      <c r="Q395" s="195">
        <v>0</v>
      </c>
    </row>
    <row r="396" spans="1:17" hidden="1" x14ac:dyDescent="0.25">
      <c r="A396" s="485" t="s">
        <v>733</v>
      </c>
      <c r="B396" s="490" t="str">
        <f>VLOOKUP(A396,[3]Sheet1!$B$1:$D$1757,3,FALSE)</f>
        <v>TRUANT OFFICER</v>
      </c>
      <c r="C396" s="490" t="str">
        <f>VLOOKUP(A396,[3]Sheet1!$B$1:$R$1757,17,FALSE)</f>
        <v>NONE</v>
      </c>
      <c r="D396" s="493">
        <v>45342</v>
      </c>
      <c r="E396" s="481">
        <v>0</v>
      </c>
      <c r="F396" s="482">
        <f>IF(D396&lt;60,0,ROUND(($D396*F$2)+VLOOKUP($C396,[2]CONFIG!$A$33:$C$43,3,FALSE),0))</f>
        <v>12397</v>
      </c>
      <c r="G396" s="482">
        <f>IF(D396&lt;60,0,ROUND(($D396*G$2)+VLOOKUP($C396,[2]CONFIG!$A$33:$C$43,3,FALSE),0))</f>
        <v>12397</v>
      </c>
      <c r="H396" s="482">
        <f>IF(D396&lt;60,0,ROUND(($D396*H$2)+VLOOKUP($C396,[2]CONFIG!$A$33:$C$43,3,FALSE),0))</f>
        <v>12397</v>
      </c>
      <c r="I396" s="482">
        <f>IF(D396&lt;60,0,ROUND(($D396*I$2)+VLOOKUP($C396,[2]CONFIG!$A$33:$C$43,3,FALSE),0))</f>
        <v>12397</v>
      </c>
      <c r="J396" s="491"/>
      <c r="K396" s="195">
        <f t="shared" si="24"/>
        <v>0</v>
      </c>
      <c r="L396" s="195">
        <f t="shared" si="25"/>
        <v>0</v>
      </c>
      <c r="M396" s="195">
        <f t="shared" si="26"/>
        <v>0</v>
      </c>
      <c r="N396" s="195">
        <f t="shared" si="27"/>
        <v>0</v>
      </c>
      <c r="P396" s="195">
        <v>0</v>
      </c>
      <c r="Q396" s="195">
        <v>0</v>
      </c>
    </row>
    <row r="397" spans="1:17" hidden="1" x14ac:dyDescent="0.25">
      <c r="A397" s="485" t="s">
        <v>259</v>
      </c>
      <c r="B397" s="490" t="str">
        <f>VLOOKUP(A397,[3]Sheet1!$B$1:$D$1757,3,FALSE)</f>
        <v>SCHOOL TECHNOLOGY SPEC III</v>
      </c>
      <c r="C397" s="490" t="str">
        <f>VLOOKUP(A397,[3]Sheet1!$B$1:$R$1757,17,FALSE)</f>
        <v>NONE</v>
      </c>
      <c r="D397" s="493">
        <v>45580</v>
      </c>
      <c r="E397" s="481">
        <v>0</v>
      </c>
      <c r="F397" s="482">
        <f>IF(D397&lt;60,0,ROUND(($D397*F$2)+VLOOKUP($C397,[2]CONFIG!$A$33:$C$43,3,FALSE),0))</f>
        <v>12442</v>
      </c>
      <c r="G397" s="482">
        <f>IF(D397&lt;60,0,ROUND(($D397*G$2)+VLOOKUP($C397,[2]CONFIG!$A$33:$C$43,3,FALSE),0))</f>
        <v>12442</v>
      </c>
      <c r="H397" s="482">
        <f>IF(D397&lt;60,0,ROUND(($D397*H$2)+VLOOKUP($C397,[2]CONFIG!$A$33:$C$43,3,FALSE),0))</f>
        <v>12442</v>
      </c>
      <c r="I397" s="482">
        <f>IF(D397&lt;60,0,ROUND(($D397*I$2)+VLOOKUP($C397,[2]CONFIG!$A$33:$C$43,3,FALSE),0))</f>
        <v>12442</v>
      </c>
      <c r="J397" s="491"/>
      <c r="K397" s="195">
        <f t="shared" si="24"/>
        <v>0</v>
      </c>
      <c r="L397" s="195">
        <f t="shared" si="25"/>
        <v>0</v>
      </c>
      <c r="M397" s="195">
        <f t="shared" si="26"/>
        <v>0</v>
      </c>
      <c r="N397" s="195">
        <f t="shared" si="27"/>
        <v>0</v>
      </c>
      <c r="P397" s="195">
        <f>E397+K397</f>
        <v>0</v>
      </c>
      <c r="Q397" s="195">
        <f>E397+L397</f>
        <v>0</v>
      </c>
    </row>
    <row r="398" spans="1:17" hidden="1" x14ac:dyDescent="0.25">
      <c r="A398" s="485" t="s">
        <v>734</v>
      </c>
      <c r="B398" s="490" t="str">
        <f>VLOOKUP(A398,[3]Sheet1!$B$1:$D$1757,3,FALSE)</f>
        <v>CAD TECH</v>
      </c>
      <c r="C398" s="490" t="str">
        <f>VLOOKUP(A398,[3]Sheet1!$B$1:$R$1757,17,FALSE)</f>
        <v>NONE</v>
      </c>
      <c r="D398" s="493">
        <v>45252</v>
      </c>
      <c r="E398" s="481">
        <v>0</v>
      </c>
      <c r="F398" s="482">
        <f>IF(D398&lt;60,0,ROUND(($D398*F$2)+VLOOKUP($C398,[2]CONFIG!$A$33:$C$43,3,FALSE),0))</f>
        <v>12380</v>
      </c>
      <c r="G398" s="482">
        <f>IF(D398&lt;60,0,ROUND(($D398*G$2)+VLOOKUP($C398,[2]CONFIG!$A$33:$C$43,3,FALSE),0))</f>
        <v>12380</v>
      </c>
      <c r="H398" s="482">
        <f>IF(D398&lt;60,0,ROUND(($D398*H$2)+VLOOKUP($C398,[2]CONFIG!$A$33:$C$43,3,FALSE),0))</f>
        <v>12380</v>
      </c>
      <c r="I398" s="482">
        <f>IF(D398&lt;60,0,ROUND(($D398*I$2)+VLOOKUP($C398,[2]CONFIG!$A$33:$C$43,3,FALSE),0))</f>
        <v>12380</v>
      </c>
      <c r="J398" s="491"/>
      <c r="K398" s="195">
        <f t="shared" si="24"/>
        <v>0</v>
      </c>
      <c r="L398" s="195">
        <f t="shared" si="25"/>
        <v>0</v>
      </c>
      <c r="M398" s="195">
        <f t="shared" si="26"/>
        <v>0</v>
      </c>
      <c r="N398" s="195">
        <f t="shared" si="27"/>
        <v>0</v>
      </c>
      <c r="P398" s="195">
        <v>0</v>
      </c>
      <c r="Q398" s="195">
        <v>0</v>
      </c>
    </row>
    <row r="399" spans="1:17" hidden="1" x14ac:dyDescent="0.25">
      <c r="A399" s="485" t="s">
        <v>735</v>
      </c>
      <c r="B399" s="490" t="str">
        <f>VLOOKUP(A399,[3]Sheet1!$B$1:$D$1757,3,FALSE)</f>
        <v>CUSTOMER SERVICE REP</v>
      </c>
      <c r="C399" s="490" t="str">
        <f>VLOOKUP(A399,[3]Sheet1!$B$1:$R$1757,17,FALSE)</f>
        <v>NONE</v>
      </c>
      <c r="D399" s="493">
        <v>44236</v>
      </c>
      <c r="E399" s="481">
        <v>0</v>
      </c>
      <c r="F399" s="482">
        <f>IF(D399&lt;60,0,ROUND(($D399*F$2)+VLOOKUP($C399,[2]CONFIG!$A$33:$C$43,3,FALSE),0))</f>
        <v>12188</v>
      </c>
      <c r="G399" s="482">
        <f>IF(D399&lt;60,0,ROUND(($D399*G$2)+VLOOKUP($C399,[2]CONFIG!$A$33:$C$43,3,FALSE),0))</f>
        <v>12188</v>
      </c>
      <c r="H399" s="482">
        <f>IF(D399&lt;60,0,ROUND(($D399*H$2)+VLOOKUP($C399,[2]CONFIG!$A$33:$C$43,3,FALSE),0))</f>
        <v>12188</v>
      </c>
      <c r="I399" s="482">
        <f>IF(D399&lt;60,0,ROUND(($D399*I$2)+VLOOKUP($C399,[2]CONFIG!$A$33:$C$43,3,FALSE),0))</f>
        <v>12188</v>
      </c>
      <c r="J399" s="491"/>
      <c r="K399" s="195">
        <f t="shared" si="24"/>
        <v>0</v>
      </c>
      <c r="L399" s="195">
        <f t="shared" si="25"/>
        <v>0</v>
      </c>
      <c r="M399" s="195">
        <f t="shared" si="26"/>
        <v>0</v>
      </c>
      <c r="N399" s="195">
        <f t="shared" si="27"/>
        <v>0</v>
      </c>
      <c r="P399" s="195">
        <v>0</v>
      </c>
      <c r="Q399" s="195">
        <v>0</v>
      </c>
    </row>
    <row r="400" spans="1:17" hidden="1" x14ac:dyDescent="0.25">
      <c r="A400" s="485" t="s">
        <v>736</v>
      </c>
      <c r="B400" s="490" t="str">
        <f>VLOOKUP(A400,[3]Sheet1!$B$1:$D$1757,3,FALSE)</f>
        <v>HUMAN RESOURCES GENERALIST</v>
      </c>
      <c r="C400" s="490" t="str">
        <f>VLOOKUP(A400,[3]Sheet1!$B$1:$R$1757,17,FALSE)</f>
        <v>NONE</v>
      </c>
      <c r="D400" s="493">
        <v>44255</v>
      </c>
      <c r="E400" s="481">
        <v>0</v>
      </c>
      <c r="F400" s="482">
        <f>IF(D400&lt;60,0,ROUND(($D400*F$2)+VLOOKUP($C400,[2]CONFIG!$A$33:$C$43,3,FALSE),0))</f>
        <v>12191</v>
      </c>
      <c r="G400" s="482">
        <f>IF(D400&lt;60,0,ROUND(($D400*G$2)+VLOOKUP($C400,[2]CONFIG!$A$33:$C$43,3,FALSE),0))</f>
        <v>12191</v>
      </c>
      <c r="H400" s="482">
        <f>IF(D400&lt;60,0,ROUND(($D400*H$2)+VLOOKUP($C400,[2]CONFIG!$A$33:$C$43,3,FALSE),0))</f>
        <v>12191</v>
      </c>
      <c r="I400" s="482">
        <f>IF(D400&lt;60,0,ROUND(($D400*I$2)+VLOOKUP($C400,[2]CONFIG!$A$33:$C$43,3,FALSE),0))</f>
        <v>12191</v>
      </c>
      <c r="J400" s="491"/>
      <c r="K400" s="195">
        <f t="shared" si="24"/>
        <v>0</v>
      </c>
      <c r="L400" s="195">
        <f t="shared" si="25"/>
        <v>0</v>
      </c>
      <c r="M400" s="195">
        <f t="shared" si="26"/>
        <v>0</v>
      </c>
      <c r="N400" s="195">
        <f t="shared" si="27"/>
        <v>0</v>
      </c>
      <c r="P400" s="195">
        <v>0</v>
      </c>
      <c r="Q400" s="195">
        <v>0</v>
      </c>
    </row>
    <row r="401" spans="1:17" hidden="1" x14ac:dyDescent="0.25">
      <c r="A401" s="485" t="s">
        <v>737</v>
      </c>
      <c r="B401" s="490" t="str">
        <f>VLOOKUP(A401,[3]Sheet1!$B$1:$D$1757,3,FALSE)</f>
        <v>DRIVER TRAINER II</v>
      </c>
      <c r="C401" s="490" t="str">
        <f>VLOOKUP(A401,[3]Sheet1!$B$1:$R$1757,17,FALSE)</f>
        <v>NONE</v>
      </c>
      <c r="D401" s="493">
        <v>44512</v>
      </c>
      <c r="E401" s="481">
        <v>0</v>
      </c>
      <c r="F401" s="482">
        <f>IF(D401&lt;60,0,ROUND(($D401*F$2)+VLOOKUP($C401,[2]CONFIG!$A$33:$C$43,3,FALSE),0))</f>
        <v>12240</v>
      </c>
      <c r="G401" s="482">
        <f>IF(D401&lt;60,0,ROUND(($D401*G$2)+VLOOKUP($C401,[2]CONFIG!$A$33:$C$43,3,FALSE),0))</f>
        <v>12240</v>
      </c>
      <c r="H401" s="482">
        <f>IF(D401&lt;60,0,ROUND(($D401*H$2)+VLOOKUP($C401,[2]CONFIG!$A$33:$C$43,3,FALSE),0))</f>
        <v>12240</v>
      </c>
      <c r="I401" s="482">
        <f>IF(D401&lt;60,0,ROUND(($D401*I$2)+VLOOKUP($C401,[2]CONFIG!$A$33:$C$43,3,FALSE),0))</f>
        <v>12240</v>
      </c>
      <c r="J401" s="491"/>
      <c r="K401" s="195">
        <f t="shared" si="24"/>
        <v>0</v>
      </c>
      <c r="L401" s="195">
        <f t="shared" si="25"/>
        <v>0</v>
      </c>
      <c r="M401" s="195">
        <f t="shared" si="26"/>
        <v>0</v>
      </c>
      <c r="N401" s="195">
        <f t="shared" si="27"/>
        <v>0</v>
      </c>
      <c r="P401" s="195">
        <v>0</v>
      </c>
      <c r="Q401" s="195">
        <v>0</v>
      </c>
    </row>
    <row r="402" spans="1:17" hidden="1" x14ac:dyDescent="0.25">
      <c r="A402" s="485" t="s">
        <v>738</v>
      </c>
      <c r="B402" s="490" t="str">
        <f>VLOOKUP(A402,[3]Sheet1!$B$1:$D$1757,3,FALSE)</f>
        <v>FACILITY MANAGER IV</v>
      </c>
      <c r="C402" s="490" t="str">
        <f>VLOOKUP(A402,[3]Sheet1!$B$1:$R$1757,17,FALSE)</f>
        <v>FMGR</v>
      </c>
      <c r="D402" s="493">
        <v>44629</v>
      </c>
      <c r="E402" s="481">
        <v>0</v>
      </c>
      <c r="F402" s="482">
        <f>IF(D402&lt;60,0,ROUND(($D402*F$2)+VLOOKUP($C402,[2]CONFIG!$A$33:$C$43,3,FALSE),0))</f>
        <v>13423</v>
      </c>
      <c r="G402" s="482">
        <f>IF(D402&lt;60,0,ROUND(($D402*G$2)+VLOOKUP($C402,[2]CONFIG!$A$33:$C$43,3,FALSE),0))</f>
        <v>13423</v>
      </c>
      <c r="H402" s="482">
        <f>IF(D402&lt;60,0,ROUND(($D402*H$2)+VLOOKUP($C402,[2]CONFIG!$A$33:$C$43,3,FALSE),0))</f>
        <v>13423</v>
      </c>
      <c r="I402" s="482">
        <f>IF(D402&lt;60,0,ROUND(($D402*I$2)+VLOOKUP($C402,[2]CONFIG!$A$33:$C$43,3,FALSE),0))</f>
        <v>13423</v>
      </c>
      <c r="J402" s="491"/>
      <c r="K402" s="195">
        <f t="shared" si="24"/>
        <v>0</v>
      </c>
      <c r="L402" s="195">
        <f t="shared" si="25"/>
        <v>0</v>
      </c>
      <c r="M402" s="195">
        <f t="shared" si="26"/>
        <v>0</v>
      </c>
      <c r="N402" s="195">
        <f t="shared" si="27"/>
        <v>0</v>
      </c>
      <c r="P402" s="195">
        <v>0</v>
      </c>
      <c r="Q402" s="195">
        <v>0</v>
      </c>
    </row>
    <row r="403" spans="1:17" hidden="1" x14ac:dyDescent="0.25">
      <c r="A403" s="485" t="s">
        <v>739</v>
      </c>
      <c r="B403" s="490" t="str">
        <f>VLOOKUP(A403,[3]Sheet1!$B$1:$D$1757,3,FALSE)</f>
        <v>ROUTE SCHEDULER II</v>
      </c>
      <c r="C403" s="490" t="str">
        <f>VLOOKUP(A403,[3]Sheet1!$B$1:$R$1757,17,FALSE)</f>
        <v>NONE</v>
      </c>
      <c r="D403" s="493">
        <v>44727</v>
      </c>
      <c r="E403" s="481">
        <v>0</v>
      </c>
      <c r="F403" s="482">
        <f>IF(D403&lt;60,0,ROUND(($D403*F$2)+VLOOKUP($C403,[2]CONFIG!$A$33:$C$43,3,FALSE),0))</f>
        <v>12280</v>
      </c>
      <c r="G403" s="482">
        <f>IF(D403&lt;60,0,ROUND(($D403*G$2)+VLOOKUP($C403,[2]CONFIG!$A$33:$C$43,3,FALSE),0))</f>
        <v>12280</v>
      </c>
      <c r="H403" s="482">
        <f>IF(D403&lt;60,0,ROUND(($D403*H$2)+VLOOKUP($C403,[2]CONFIG!$A$33:$C$43,3,FALSE),0))</f>
        <v>12280</v>
      </c>
      <c r="I403" s="482">
        <f>IF(D403&lt;60,0,ROUND(($D403*I$2)+VLOOKUP($C403,[2]CONFIG!$A$33:$C$43,3,FALSE),0))</f>
        <v>12280</v>
      </c>
      <c r="J403" s="491"/>
      <c r="K403" s="195">
        <f t="shared" si="24"/>
        <v>0</v>
      </c>
      <c r="L403" s="195">
        <f t="shared" si="25"/>
        <v>0</v>
      </c>
      <c r="M403" s="195">
        <f t="shared" si="26"/>
        <v>0</v>
      </c>
      <c r="N403" s="195">
        <f t="shared" si="27"/>
        <v>0</v>
      </c>
      <c r="P403" s="195">
        <v>0</v>
      </c>
      <c r="Q403" s="195">
        <v>0</v>
      </c>
    </row>
    <row r="404" spans="1:17" hidden="1" x14ac:dyDescent="0.25">
      <c r="A404" s="485" t="s">
        <v>740</v>
      </c>
      <c r="B404" s="490" t="str">
        <f>VLOOKUP(A404,[3]Sheet1!$B$1:$D$1757,3,FALSE)</f>
        <v>INSTRUCTOR/TRAINER</v>
      </c>
      <c r="C404" s="490" t="str">
        <f>VLOOKUP(A404,[3]Sheet1!$B$1:$R$1757,17,FALSE)</f>
        <v>NONE</v>
      </c>
      <c r="D404" s="493">
        <v>44882</v>
      </c>
      <c r="E404" s="481">
        <v>0</v>
      </c>
      <c r="F404" s="482">
        <f>IF(D404&lt;60,0,ROUND(($D404*F$2)+VLOOKUP($C404,[2]CONFIG!$A$33:$C$43,3,FALSE),0))</f>
        <v>12310</v>
      </c>
      <c r="G404" s="482">
        <f>IF(D404&lt;60,0,ROUND(($D404*G$2)+VLOOKUP($C404,[2]CONFIG!$A$33:$C$43,3,FALSE),0))</f>
        <v>12310</v>
      </c>
      <c r="H404" s="482">
        <f>IF(D404&lt;60,0,ROUND(($D404*H$2)+VLOOKUP($C404,[2]CONFIG!$A$33:$C$43,3,FALSE),0))</f>
        <v>12310</v>
      </c>
      <c r="I404" s="482">
        <f>IF(D404&lt;60,0,ROUND(($D404*I$2)+VLOOKUP($C404,[2]CONFIG!$A$33:$C$43,3,FALSE),0))</f>
        <v>12310</v>
      </c>
      <c r="J404" s="491"/>
      <c r="K404" s="195">
        <f t="shared" si="24"/>
        <v>0</v>
      </c>
      <c r="L404" s="195">
        <f t="shared" si="25"/>
        <v>0</v>
      </c>
      <c r="M404" s="195">
        <f t="shared" si="26"/>
        <v>0</v>
      </c>
      <c r="N404" s="195">
        <f t="shared" si="27"/>
        <v>0</v>
      </c>
      <c r="P404" s="195">
        <v>0</v>
      </c>
      <c r="Q404" s="195">
        <v>0</v>
      </c>
    </row>
    <row r="405" spans="1:17" hidden="1" x14ac:dyDescent="0.25">
      <c r="A405" s="485" t="s">
        <v>741</v>
      </c>
      <c r="B405" s="490" t="str">
        <f>VLOOKUP(A405,[3]Sheet1!$B$1:$D$1757,3,FALSE)</f>
        <v>ACCOUNTING TECHNICIAN II</v>
      </c>
      <c r="C405" s="490" t="str">
        <f>VLOOKUP(A405,[3]Sheet1!$B$1:$R$1757,17,FALSE)</f>
        <v>DAEO</v>
      </c>
      <c r="D405" s="493">
        <v>44928</v>
      </c>
      <c r="E405" s="481">
        <v>0</v>
      </c>
      <c r="F405" s="482">
        <f>IF(D405&lt;60,0,ROUND(($D405*F$2)+VLOOKUP($C405,[2]CONFIG!$A$33:$C$43,3,FALSE),0))</f>
        <v>12358</v>
      </c>
      <c r="G405" s="482">
        <f>IF(D405&lt;60,0,ROUND(($D405*G$2)+VLOOKUP($C405,[2]CONFIG!$A$33:$C$43,3,FALSE),0))</f>
        <v>12358</v>
      </c>
      <c r="H405" s="482">
        <f>IF(D405&lt;60,0,ROUND(($D405*H$2)+VLOOKUP($C405,[2]CONFIG!$A$33:$C$43,3,FALSE),0))</f>
        <v>12358</v>
      </c>
      <c r="I405" s="482">
        <f>IF(D405&lt;60,0,ROUND(($D405*I$2)+VLOOKUP($C405,[2]CONFIG!$A$33:$C$43,3,FALSE),0))</f>
        <v>12358</v>
      </c>
      <c r="J405" s="491"/>
      <c r="K405" s="195">
        <f t="shared" si="24"/>
        <v>0</v>
      </c>
      <c r="L405" s="195">
        <f t="shared" si="25"/>
        <v>0</v>
      </c>
      <c r="M405" s="195">
        <f t="shared" si="26"/>
        <v>0</v>
      </c>
      <c r="N405" s="195">
        <f t="shared" si="27"/>
        <v>0</v>
      </c>
      <c r="P405" s="195">
        <v>0</v>
      </c>
      <c r="Q405" s="195">
        <v>0</v>
      </c>
    </row>
    <row r="406" spans="1:17" hidden="1" x14ac:dyDescent="0.25">
      <c r="A406" s="485" t="s">
        <v>742</v>
      </c>
      <c r="B406" s="490" t="str">
        <f>VLOOKUP(A406,[3]Sheet1!$B$1:$D$1757,3,FALSE)</f>
        <v>HELP DESK SPECIALIST II</v>
      </c>
      <c r="C406" s="490" t="str">
        <f>VLOOKUP(A406,[3]Sheet1!$B$1:$R$1757,17,FALSE)</f>
        <v>NONE</v>
      </c>
      <c r="D406" s="493">
        <v>44294</v>
      </c>
      <c r="E406" s="481">
        <v>0</v>
      </c>
      <c r="F406" s="482">
        <f>IF(D406&lt;60,0,ROUND(($D406*F$2)+VLOOKUP($C406,[2]CONFIG!$A$33:$C$43,3,FALSE),0))</f>
        <v>12199</v>
      </c>
      <c r="G406" s="482">
        <f>IF(D406&lt;60,0,ROUND(($D406*G$2)+VLOOKUP($C406,[2]CONFIG!$A$33:$C$43,3,FALSE),0))</f>
        <v>12199</v>
      </c>
      <c r="H406" s="482">
        <f>IF(D406&lt;60,0,ROUND(($D406*H$2)+VLOOKUP($C406,[2]CONFIG!$A$33:$C$43,3,FALSE),0))</f>
        <v>12199</v>
      </c>
      <c r="I406" s="482">
        <f>IF(D406&lt;60,0,ROUND(($D406*I$2)+VLOOKUP($C406,[2]CONFIG!$A$33:$C$43,3,FALSE),0))</f>
        <v>12199</v>
      </c>
      <c r="J406" s="491"/>
      <c r="K406" s="195">
        <f t="shared" si="24"/>
        <v>0</v>
      </c>
      <c r="L406" s="195">
        <f t="shared" si="25"/>
        <v>0</v>
      </c>
      <c r="M406" s="195">
        <f t="shared" si="26"/>
        <v>0</v>
      </c>
      <c r="N406" s="195">
        <f t="shared" si="27"/>
        <v>0</v>
      </c>
      <c r="P406" s="195">
        <f>E406+K406</f>
        <v>0</v>
      </c>
      <c r="Q406" s="195">
        <f>E406+L406</f>
        <v>0</v>
      </c>
    </row>
    <row r="407" spans="1:17" hidden="1" x14ac:dyDescent="0.25">
      <c r="A407" s="485" t="s">
        <v>743</v>
      </c>
      <c r="B407" s="490" t="str">
        <f>VLOOKUP(A407,[3]Sheet1!$B$1:$D$1757,3,FALSE)</f>
        <v>PAYROLL TECHNICIAN III</v>
      </c>
      <c r="C407" s="490" t="str">
        <f>VLOOKUP(A407,[3]Sheet1!$B$1:$R$1757,17,FALSE)</f>
        <v>DAEO</v>
      </c>
      <c r="D407" s="493">
        <v>44909</v>
      </c>
      <c r="E407" s="481">
        <v>0</v>
      </c>
      <c r="F407" s="482">
        <f>IF(D407&lt;60,0,ROUND(($D407*F$2)+VLOOKUP($C407,[2]CONFIG!$A$33:$C$43,3,FALSE),0))</f>
        <v>12355</v>
      </c>
      <c r="G407" s="482">
        <f>IF(D407&lt;60,0,ROUND(($D407*G$2)+VLOOKUP($C407,[2]CONFIG!$A$33:$C$43,3,FALSE),0))</f>
        <v>12355</v>
      </c>
      <c r="H407" s="482">
        <f>IF(D407&lt;60,0,ROUND(($D407*H$2)+VLOOKUP($C407,[2]CONFIG!$A$33:$C$43,3,FALSE),0))</f>
        <v>12355</v>
      </c>
      <c r="I407" s="482">
        <f>IF(D407&lt;60,0,ROUND(($D407*I$2)+VLOOKUP($C407,[2]CONFIG!$A$33:$C$43,3,FALSE),0))</f>
        <v>12355</v>
      </c>
      <c r="J407" s="491"/>
      <c r="K407" s="195">
        <f t="shared" si="24"/>
        <v>0</v>
      </c>
      <c r="L407" s="195">
        <f t="shared" si="25"/>
        <v>0</v>
      </c>
      <c r="M407" s="195">
        <f t="shared" si="26"/>
        <v>0</v>
      </c>
      <c r="N407" s="195">
        <f t="shared" si="27"/>
        <v>0</v>
      </c>
      <c r="P407" s="195">
        <v>0</v>
      </c>
      <c r="Q407" s="195">
        <v>0</v>
      </c>
    </row>
    <row r="408" spans="1:17" hidden="1" x14ac:dyDescent="0.25">
      <c r="A408" s="485" t="s">
        <v>744</v>
      </c>
      <c r="B408" s="490" t="str">
        <f>VLOOKUP(A408,[3]Sheet1!$B$1:$D$1757,3,FALSE)</f>
        <v>CASE MANAGER</v>
      </c>
      <c r="C408" s="490" t="str">
        <f>VLOOKUP(A408,[3]Sheet1!$B$1:$R$1757,17,FALSE)</f>
        <v>NONE</v>
      </c>
      <c r="D408" s="493">
        <v>44071</v>
      </c>
      <c r="E408" s="481">
        <v>0</v>
      </c>
      <c r="F408" s="482">
        <f>IF(D408&lt;60,0,ROUND(($D408*F$2)+VLOOKUP($C408,[2]CONFIG!$A$33:$C$43,3,FALSE),0))</f>
        <v>12157</v>
      </c>
      <c r="G408" s="482">
        <f>IF(D408&lt;60,0,ROUND(($D408*G$2)+VLOOKUP($C408,[2]CONFIG!$A$33:$C$43,3,FALSE),0))</f>
        <v>12157</v>
      </c>
      <c r="H408" s="482">
        <f>IF(D408&lt;60,0,ROUND(($D408*H$2)+VLOOKUP($C408,[2]CONFIG!$A$33:$C$43,3,FALSE),0))</f>
        <v>12157</v>
      </c>
      <c r="I408" s="482">
        <f>IF(D408&lt;60,0,ROUND(($D408*I$2)+VLOOKUP($C408,[2]CONFIG!$A$33:$C$43,3,FALSE),0))</f>
        <v>12157</v>
      </c>
      <c r="J408" s="491"/>
      <c r="K408" s="195">
        <f t="shared" si="24"/>
        <v>0</v>
      </c>
      <c r="L408" s="195">
        <f t="shared" si="25"/>
        <v>0</v>
      </c>
      <c r="M408" s="195">
        <f t="shared" si="26"/>
        <v>0</v>
      </c>
      <c r="N408" s="195">
        <f t="shared" si="27"/>
        <v>0</v>
      </c>
      <c r="P408" s="195">
        <v>0</v>
      </c>
      <c r="Q408" s="195">
        <v>0</v>
      </c>
    </row>
    <row r="409" spans="1:17" hidden="1" x14ac:dyDescent="0.25">
      <c r="A409" s="485" t="s">
        <v>745</v>
      </c>
      <c r="B409" s="490" t="str">
        <f>VLOOKUP(A409,[3]Sheet1!$B$1:$D$1757,3,FALSE)</f>
        <v>TEACHER, EGOS ANNUAL (1320)</v>
      </c>
      <c r="C409" s="490" t="str">
        <f>VLOOKUP(A409,[3]Sheet1!$B$1:$R$1757,17,FALSE)</f>
        <v>VCTF</v>
      </c>
      <c r="D409" s="493">
        <v>43963</v>
      </c>
      <c r="E409" s="481">
        <v>0</v>
      </c>
      <c r="F409" s="482">
        <f>IF(D409&lt;60,0,ROUND(($D409*F$2)+VLOOKUP($C409,[2]CONFIG!$A$33:$C$43,3,FALSE),0))</f>
        <v>13065</v>
      </c>
      <c r="G409" s="482">
        <f>IF(D409&lt;60,0,ROUND(($D409*G$2)+VLOOKUP($C409,[2]CONFIG!$A$33:$C$43,3,FALSE),0))</f>
        <v>13065</v>
      </c>
      <c r="H409" s="482">
        <f>IF(D409&lt;60,0,ROUND(($D409*H$2)+VLOOKUP($C409,[2]CONFIG!$A$33:$C$43,3,FALSE),0))</f>
        <v>13065</v>
      </c>
      <c r="I409" s="482">
        <f>IF(D409&lt;60,0,ROUND(($D409*I$2)+VLOOKUP($C409,[2]CONFIG!$A$33:$C$43,3,FALSE),0))</f>
        <v>13065</v>
      </c>
      <c r="J409" s="491"/>
      <c r="K409" s="195">
        <f t="shared" si="24"/>
        <v>0</v>
      </c>
      <c r="L409" s="195">
        <f t="shared" si="25"/>
        <v>0</v>
      </c>
      <c r="M409" s="195">
        <f t="shared" si="26"/>
        <v>0</v>
      </c>
      <c r="N409" s="195">
        <f t="shared" si="27"/>
        <v>0</v>
      </c>
      <c r="P409" s="195">
        <v>0</v>
      </c>
      <c r="Q409" s="195">
        <v>0</v>
      </c>
    </row>
    <row r="410" spans="1:17" hidden="1" x14ac:dyDescent="0.25">
      <c r="A410" s="485" t="s">
        <v>746</v>
      </c>
      <c r="B410" s="490" t="str">
        <f>VLOOKUP(A410,[3]Sheet1!$B$1:$D$1757,3,FALSE)</f>
        <v>COORDINATOR, EXTENDED LEARNING</v>
      </c>
      <c r="C410" s="490" t="str">
        <f>VLOOKUP(A410,[3]Sheet1!$B$1:$R$1757,17,FALSE)</f>
        <v>NONE</v>
      </c>
      <c r="D410" s="493">
        <v>43961</v>
      </c>
      <c r="E410" s="481">
        <v>0</v>
      </c>
      <c r="F410" s="482">
        <f>IF(D410&lt;60,0,ROUND(($D410*F$2)+VLOOKUP($C410,[2]CONFIG!$A$33:$C$43,3,FALSE),0))</f>
        <v>12136</v>
      </c>
      <c r="G410" s="482">
        <f>IF(D410&lt;60,0,ROUND(($D410*G$2)+VLOOKUP($C410,[2]CONFIG!$A$33:$C$43,3,FALSE),0))</f>
        <v>12136</v>
      </c>
      <c r="H410" s="482">
        <f>IF(D410&lt;60,0,ROUND(($D410*H$2)+VLOOKUP($C410,[2]CONFIG!$A$33:$C$43,3,FALSE),0))</f>
        <v>12136</v>
      </c>
      <c r="I410" s="482">
        <f>IF(D410&lt;60,0,ROUND(($D410*I$2)+VLOOKUP($C410,[2]CONFIG!$A$33:$C$43,3,FALSE),0))</f>
        <v>12136</v>
      </c>
      <c r="J410" s="491"/>
      <c r="K410" s="195">
        <f t="shared" si="24"/>
        <v>0</v>
      </c>
      <c r="L410" s="195">
        <f t="shared" si="25"/>
        <v>0</v>
      </c>
      <c r="M410" s="195">
        <f t="shared" si="26"/>
        <v>0</v>
      </c>
      <c r="N410" s="195">
        <f t="shared" si="27"/>
        <v>0</v>
      </c>
      <c r="P410" s="195">
        <v>0</v>
      </c>
      <c r="Q410" s="195">
        <v>0</v>
      </c>
    </row>
    <row r="411" spans="1:17" hidden="1" x14ac:dyDescent="0.25">
      <c r="A411" s="485" t="s">
        <v>747</v>
      </c>
      <c r="B411" s="490" t="str">
        <f>VLOOKUP(A411,[3]Sheet1!$B$1:$D$1757,3,FALSE)</f>
        <v>TELECOMMUNICATION TECH</v>
      </c>
      <c r="C411" s="490" t="str">
        <f>VLOOKUP(A411,[3]Sheet1!$B$1:$R$1757,17,FALSE)</f>
        <v>NONE</v>
      </c>
      <c r="D411" s="493">
        <v>43449</v>
      </c>
      <c r="E411" s="481">
        <v>0</v>
      </c>
      <c r="F411" s="482">
        <f>IF(D411&lt;60,0,ROUND(($D411*F$2)+VLOOKUP($C411,[2]CONFIG!$A$33:$C$43,3,FALSE),0))</f>
        <v>12039</v>
      </c>
      <c r="G411" s="482">
        <f>IF(D411&lt;60,0,ROUND(($D411*G$2)+VLOOKUP($C411,[2]CONFIG!$A$33:$C$43,3,FALSE),0))</f>
        <v>12039</v>
      </c>
      <c r="H411" s="482">
        <f>IF(D411&lt;60,0,ROUND(($D411*H$2)+VLOOKUP($C411,[2]CONFIG!$A$33:$C$43,3,FALSE),0))</f>
        <v>12039</v>
      </c>
      <c r="I411" s="482">
        <f>IF(D411&lt;60,0,ROUND(($D411*I$2)+VLOOKUP($C411,[2]CONFIG!$A$33:$C$43,3,FALSE),0))</f>
        <v>12039</v>
      </c>
      <c r="J411" s="491"/>
      <c r="K411" s="195">
        <f t="shared" si="24"/>
        <v>0</v>
      </c>
      <c r="L411" s="195">
        <f t="shared" si="25"/>
        <v>0</v>
      </c>
      <c r="M411" s="195">
        <f t="shared" si="26"/>
        <v>0</v>
      </c>
      <c r="N411" s="195">
        <f t="shared" si="27"/>
        <v>0</v>
      </c>
      <c r="P411" s="195">
        <f>E411+K411</f>
        <v>0</v>
      </c>
      <c r="Q411" s="195">
        <f>E411+L411</f>
        <v>0</v>
      </c>
    </row>
    <row r="412" spans="1:17" hidden="1" x14ac:dyDescent="0.25">
      <c r="A412" s="485" t="s">
        <v>748</v>
      </c>
      <c r="B412" s="490" t="str">
        <f>VLOOKUP(A412,[3]Sheet1!$B$1:$D$1757,3,FALSE)</f>
        <v>COMMUNITY LIAISON</v>
      </c>
      <c r="C412" s="490" t="str">
        <f>VLOOKUP(A412,[3]Sheet1!$B$1:$R$1757,17,FALSE)</f>
        <v>NONE</v>
      </c>
      <c r="D412" s="493">
        <v>43804</v>
      </c>
      <c r="E412" s="481">
        <v>0</v>
      </c>
      <c r="F412" s="482">
        <f>IF(D412&lt;60,0,ROUND(($D412*F$2)+VLOOKUP($C412,[2]CONFIG!$A$33:$C$43,3,FALSE),0))</f>
        <v>12106</v>
      </c>
      <c r="G412" s="482">
        <f>IF(D412&lt;60,0,ROUND(($D412*G$2)+VLOOKUP($C412,[2]CONFIG!$A$33:$C$43,3,FALSE),0))</f>
        <v>12106</v>
      </c>
      <c r="H412" s="482">
        <f>IF(D412&lt;60,0,ROUND(($D412*H$2)+VLOOKUP($C412,[2]CONFIG!$A$33:$C$43,3,FALSE),0))</f>
        <v>12106</v>
      </c>
      <c r="I412" s="482">
        <f>IF(D412&lt;60,0,ROUND(($D412*I$2)+VLOOKUP($C412,[2]CONFIG!$A$33:$C$43,3,FALSE),0))</f>
        <v>12106</v>
      </c>
      <c r="J412" s="491"/>
      <c r="K412" s="195">
        <f t="shared" si="24"/>
        <v>0</v>
      </c>
      <c r="L412" s="195">
        <f t="shared" si="25"/>
        <v>0</v>
      </c>
      <c r="M412" s="195">
        <f t="shared" si="26"/>
        <v>0</v>
      </c>
      <c r="N412" s="195">
        <f t="shared" si="27"/>
        <v>0</v>
      </c>
      <c r="P412" s="195">
        <v>0</v>
      </c>
      <c r="Q412" s="195">
        <v>0</v>
      </c>
    </row>
    <row r="413" spans="1:17" hidden="1" x14ac:dyDescent="0.25">
      <c r="A413" s="485" t="s">
        <v>749</v>
      </c>
      <c r="B413" s="490" t="str">
        <f>VLOOKUP(A413,[3]Sheet1!$B$1:$D$1757,3,FALSE)</f>
        <v>EMP BENEFIT SPECIALIST I</v>
      </c>
      <c r="C413" s="490" t="str">
        <f>VLOOKUP(A413,[3]Sheet1!$B$1:$R$1757,17,FALSE)</f>
        <v>NONE</v>
      </c>
      <c r="D413" s="493">
        <v>42996</v>
      </c>
      <c r="E413" s="481">
        <v>0</v>
      </c>
      <c r="F413" s="482">
        <f>IF(D413&lt;60,0,ROUND(($D413*F$2)+VLOOKUP($C413,[2]CONFIG!$A$33:$C$43,3,FALSE),0))</f>
        <v>11954</v>
      </c>
      <c r="G413" s="482">
        <f>IF(D413&lt;60,0,ROUND(($D413*G$2)+VLOOKUP($C413,[2]CONFIG!$A$33:$C$43,3,FALSE),0))</f>
        <v>11954</v>
      </c>
      <c r="H413" s="482">
        <f>IF(D413&lt;60,0,ROUND(($D413*H$2)+VLOOKUP($C413,[2]CONFIG!$A$33:$C$43,3,FALSE),0))</f>
        <v>11954</v>
      </c>
      <c r="I413" s="482">
        <f>IF(D413&lt;60,0,ROUND(($D413*I$2)+VLOOKUP($C413,[2]CONFIG!$A$33:$C$43,3,FALSE),0))</f>
        <v>11954</v>
      </c>
      <c r="J413" s="491"/>
      <c r="K413" s="195">
        <f t="shared" si="24"/>
        <v>0</v>
      </c>
      <c r="L413" s="195">
        <f t="shared" si="25"/>
        <v>0</v>
      </c>
      <c r="M413" s="195">
        <f t="shared" si="26"/>
        <v>0</v>
      </c>
      <c r="N413" s="195">
        <f t="shared" si="27"/>
        <v>0</v>
      </c>
      <c r="P413" s="195">
        <v>0</v>
      </c>
      <c r="Q413" s="195">
        <v>0</v>
      </c>
    </row>
    <row r="414" spans="1:17" hidden="1" x14ac:dyDescent="0.25">
      <c r="A414" s="485" t="s">
        <v>750</v>
      </c>
      <c r="B414" s="490" t="str">
        <f>VLOOKUP(A414,[3]Sheet1!$B$1:$D$1757,3,FALSE)</f>
        <v>SPECIALIST, ERS</v>
      </c>
      <c r="C414" s="490" t="str">
        <f>VLOOKUP(A414,[3]Sheet1!$B$1:$R$1757,17,FALSE)</f>
        <v>NONE</v>
      </c>
      <c r="D414" s="493">
        <v>43409</v>
      </c>
      <c r="E414" s="481">
        <v>0</v>
      </c>
      <c r="F414" s="482">
        <f>IF(D414&lt;60,0,ROUND(($D414*F$2)+VLOOKUP($C414,[2]CONFIG!$A$33:$C$43,3,FALSE),0))</f>
        <v>12032</v>
      </c>
      <c r="G414" s="482">
        <f>IF(D414&lt;60,0,ROUND(($D414*G$2)+VLOOKUP($C414,[2]CONFIG!$A$33:$C$43,3,FALSE),0))</f>
        <v>12032</v>
      </c>
      <c r="H414" s="482">
        <f>IF(D414&lt;60,0,ROUND(($D414*H$2)+VLOOKUP($C414,[2]CONFIG!$A$33:$C$43,3,FALSE),0))</f>
        <v>12032</v>
      </c>
      <c r="I414" s="482">
        <f>IF(D414&lt;60,0,ROUND(($D414*I$2)+VLOOKUP($C414,[2]CONFIG!$A$33:$C$43,3,FALSE),0))</f>
        <v>12032</v>
      </c>
      <c r="J414" s="491"/>
      <c r="K414" s="195">
        <f t="shared" si="24"/>
        <v>0</v>
      </c>
      <c r="L414" s="195">
        <f t="shared" si="25"/>
        <v>0</v>
      </c>
      <c r="M414" s="195">
        <f t="shared" si="26"/>
        <v>0</v>
      </c>
      <c r="N414" s="195">
        <f t="shared" si="27"/>
        <v>0</v>
      </c>
      <c r="P414" s="195">
        <v>0</v>
      </c>
      <c r="Q414" s="195">
        <v>0</v>
      </c>
    </row>
    <row r="415" spans="1:17" hidden="1" x14ac:dyDescent="0.25">
      <c r="A415" s="485" t="s">
        <v>751</v>
      </c>
      <c r="B415" s="490" t="str">
        <f>VLOOKUP(A415,[3]Sheet1!$B$1:$D$1757,3,FALSE)</f>
        <v>CARETAKER (BALARAT)</v>
      </c>
      <c r="C415" s="490" t="str">
        <f>VLOOKUP(A415,[3]Sheet1!$B$1:$R$1757,17,FALSE)</f>
        <v>NONE</v>
      </c>
      <c r="D415" s="493">
        <v>43355</v>
      </c>
      <c r="E415" s="481">
        <v>0</v>
      </c>
      <c r="F415" s="482">
        <f>IF(D415&lt;60,0,ROUND(($D415*F$2)+VLOOKUP($C415,[2]CONFIG!$A$33:$C$43,3,FALSE),0))</f>
        <v>12021</v>
      </c>
      <c r="G415" s="482">
        <f>IF(D415&lt;60,0,ROUND(($D415*G$2)+VLOOKUP($C415,[2]CONFIG!$A$33:$C$43,3,FALSE),0))</f>
        <v>12021</v>
      </c>
      <c r="H415" s="482">
        <f>IF(D415&lt;60,0,ROUND(($D415*H$2)+VLOOKUP($C415,[2]CONFIG!$A$33:$C$43,3,FALSE),0))</f>
        <v>12021</v>
      </c>
      <c r="I415" s="482">
        <f>IF(D415&lt;60,0,ROUND(($D415*I$2)+VLOOKUP($C415,[2]CONFIG!$A$33:$C$43,3,FALSE),0))</f>
        <v>12021</v>
      </c>
      <c r="J415" s="491"/>
      <c r="K415" s="195">
        <f t="shared" si="24"/>
        <v>0</v>
      </c>
      <c r="L415" s="195">
        <f t="shared" si="25"/>
        <v>0</v>
      </c>
      <c r="M415" s="195">
        <f t="shared" si="26"/>
        <v>0</v>
      </c>
      <c r="N415" s="195">
        <f t="shared" si="27"/>
        <v>0</v>
      </c>
      <c r="P415" s="195">
        <v>0</v>
      </c>
      <c r="Q415" s="195">
        <v>0</v>
      </c>
    </row>
    <row r="416" spans="1:17" hidden="1" x14ac:dyDescent="0.25">
      <c r="A416" s="496" t="s">
        <v>752</v>
      </c>
      <c r="B416" s="490" t="str">
        <f>VLOOKUP(A416,[3]Sheet1!$B$1:$D$1757,3,FALSE)</f>
        <v>L2 FENCING MTCE TECH</v>
      </c>
      <c r="C416" s="490" t="str">
        <f>VLOOKUP(A416,[3]Sheet1!$B$1:$R$1757,17,FALSE)</f>
        <v>GRND</v>
      </c>
      <c r="D416" s="493">
        <v>42316</v>
      </c>
      <c r="E416" s="481">
        <v>0</v>
      </c>
      <c r="F416" s="482">
        <f>IF(D416&lt;60,0,ROUND(($D416*F$2)+VLOOKUP($C416,[2]CONFIG!$A$33:$C$43,3,FALSE),0))</f>
        <v>13293</v>
      </c>
      <c r="G416" s="482">
        <f>IF(D416&lt;60,0,ROUND(($D416*G$2)+VLOOKUP($C416,[2]CONFIG!$A$33:$C$43,3,FALSE),0))</f>
        <v>13293</v>
      </c>
      <c r="H416" s="482">
        <f>IF(D416&lt;60,0,ROUND(($D416*H$2)+VLOOKUP($C416,[2]CONFIG!$A$33:$C$43,3,FALSE),0))</f>
        <v>13293</v>
      </c>
      <c r="I416" s="482">
        <f>IF(D416&lt;60,0,ROUND(($D416*I$2)+VLOOKUP($C416,[2]CONFIG!$A$33:$C$43,3,FALSE),0))</f>
        <v>13293</v>
      </c>
      <c r="J416" s="491"/>
      <c r="K416" s="195">
        <f t="shared" si="24"/>
        <v>0</v>
      </c>
      <c r="L416" s="195">
        <f t="shared" si="25"/>
        <v>0</v>
      </c>
      <c r="M416" s="195">
        <f t="shared" si="26"/>
        <v>0</v>
      </c>
      <c r="N416" s="195">
        <f t="shared" si="27"/>
        <v>0</v>
      </c>
      <c r="P416" s="195">
        <v>0</v>
      </c>
      <c r="Q416" s="195">
        <v>0</v>
      </c>
    </row>
    <row r="417" spans="1:17" hidden="1" x14ac:dyDescent="0.25">
      <c r="A417" s="485" t="s">
        <v>753</v>
      </c>
      <c r="B417" s="490" t="str">
        <f>VLOOKUP(A417,[3]Sheet1!$B$1:$D$1757,3,FALSE)</f>
        <v>L2 PEST MANAGEMENT TECH</v>
      </c>
      <c r="C417" s="490" t="str">
        <f>VLOOKUP(A417,[3]Sheet1!$B$1:$R$1757,17,FALSE)</f>
        <v>GRND</v>
      </c>
      <c r="D417" s="493">
        <v>42316</v>
      </c>
      <c r="E417" s="481">
        <v>0</v>
      </c>
      <c r="F417" s="482">
        <f>IF(D417&lt;60,0,ROUND(($D417*F$2)+VLOOKUP($C417,[2]CONFIG!$A$33:$C$43,3,FALSE),0))</f>
        <v>13293</v>
      </c>
      <c r="G417" s="482">
        <f>IF(D417&lt;60,0,ROUND(($D417*G$2)+VLOOKUP($C417,[2]CONFIG!$A$33:$C$43,3,FALSE),0))</f>
        <v>13293</v>
      </c>
      <c r="H417" s="482">
        <f>IF(D417&lt;60,0,ROUND(($D417*H$2)+VLOOKUP($C417,[2]CONFIG!$A$33:$C$43,3,FALSE),0))</f>
        <v>13293</v>
      </c>
      <c r="I417" s="482">
        <f>IF(D417&lt;60,0,ROUND(($D417*I$2)+VLOOKUP($C417,[2]CONFIG!$A$33:$C$43,3,FALSE),0))</f>
        <v>13293</v>
      </c>
      <c r="J417" s="491"/>
      <c r="K417" s="195">
        <f t="shared" si="24"/>
        <v>0</v>
      </c>
      <c r="L417" s="195">
        <f t="shared" si="25"/>
        <v>0</v>
      </c>
      <c r="M417" s="195">
        <f t="shared" si="26"/>
        <v>0</v>
      </c>
      <c r="N417" s="195">
        <f t="shared" si="27"/>
        <v>0</v>
      </c>
      <c r="P417" s="195">
        <v>0</v>
      </c>
      <c r="Q417" s="195">
        <v>0</v>
      </c>
    </row>
    <row r="418" spans="1:17" hidden="1" x14ac:dyDescent="0.25">
      <c r="A418" s="485" t="s">
        <v>754</v>
      </c>
      <c r="B418" s="490" t="str">
        <f>VLOOKUP(A418,[3]Sheet1!$B$1:$D$1757,3,FALSE)</f>
        <v>L2 PLAYGROUND MTCE TECH</v>
      </c>
      <c r="C418" s="490" t="str">
        <f>VLOOKUP(A418,[3]Sheet1!$B$1:$R$1757,17,FALSE)</f>
        <v>GRND</v>
      </c>
      <c r="D418" s="493">
        <v>42316</v>
      </c>
      <c r="E418" s="481">
        <v>0</v>
      </c>
      <c r="F418" s="482">
        <f>IF(D418&lt;60,0,ROUND(($D418*F$2)+VLOOKUP($C418,[2]CONFIG!$A$33:$C$43,3,FALSE),0))</f>
        <v>13293</v>
      </c>
      <c r="G418" s="482">
        <f>IF(D418&lt;60,0,ROUND(($D418*G$2)+VLOOKUP($C418,[2]CONFIG!$A$33:$C$43,3,FALSE),0))</f>
        <v>13293</v>
      </c>
      <c r="H418" s="482">
        <f>IF(D418&lt;60,0,ROUND(($D418*H$2)+VLOOKUP($C418,[2]CONFIG!$A$33:$C$43,3,FALSE),0))</f>
        <v>13293</v>
      </c>
      <c r="I418" s="482">
        <f>IF(D418&lt;60,0,ROUND(($D418*I$2)+VLOOKUP($C418,[2]CONFIG!$A$33:$C$43,3,FALSE),0))</f>
        <v>13293</v>
      </c>
      <c r="J418" s="491"/>
      <c r="K418" s="195">
        <f t="shared" si="24"/>
        <v>0</v>
      </c>
      <c r="L418" s="195">
        <f t="shared" si="25"/>
        <v>0</v>
      </c>
      <c r="M418" s="195">
        <f t="shared" si="26"/>
        <v>0</v>
      </c>
      <c r="N418" s="195">
        <f t="shared" si="27"/>
        <v>0</v>
      </c>
      <c r="P418" s="195">
        <v>0</v>
      </c>
      <c r="Q418" s="195">
        <v>0</v>
      </c>
    </row>
    <row r="419" spans="1:17" hidden="1" x14ac:dyDescent="0.25">
      <c r="A419" s="485" t="s">
        <v>755</v>
      </c>
      <c r="B419" s="490" t="str">
        <f>VLOOKUP(A419,[3]Sheet1!$B$1:$D$1757,3,FALSE)</f>
        <v>COORDINATOR, MULTILINGUAL</v>
      </c>
      <c r="C419" s="490" t="str">
        <f>VLOOKUP(A419,[3]Sheet1!$B$1:$R$1757,17,FALSE)</f>
        <v>NONE</v>
      </c>
      <c r="D419" s="493">
        <v>43031</v>
      </c>
      <c r="E419" s="481">
        <v>0</v>
      </c>
      <c r="F419" s="482">
        <f>IF(D419&lt;60,0,ROUND(($D419*F$2)+VLOOKUP($C419,[2]CONFIG!$A$33:$C$43,3,FALSE),0))</f>
        <v>11960</v>
      </c>
      <c r="G419" s="482">
        <f>IF(D419&lt;60,0,ROUND(($D419*G$2)+VLOOKUP($C419,[2]CONFIG!$A$33:$C$43,3,FALSE),0))</f>
        <v>11960</v>
      </c>
      <c r="H419" s="482">
        <f>IF(D419&lt;60,0,ROUND(($D419*H$2)+VLOOKUP($C419,[2]CONFIG!$A$33:$C$43,3,FALSE),0))</f>
        <v>11960</v>
      </c>
      <c r="I419" s="482">
        <f>IF(D419&lt;60,0,ROUND(($D419*I$2)+VLOOKUP($C419,[2]CONFIG!$A$33:$C$43,3,FALSE),0))</f>
        <v>11960</v>
      </c>
      <c r="J419" s="491"/>
      <c r="K419" s="195">
        <f t="shared" si="24"/>
        <v>0</v>
      </c>
      <c r="L419" s="195">
        <f t="shared" si="25"/>
        <v>0</v>
      </c>
      <c r="M419" s="195">
        <f t="shared" si="26"/>
        <v>0</v>
      </c>
      <c r="N419" s="195">
        <f t="shared" si="27"/>
        <v>0</v>
      </c>
      <c r="P419" s="195">
        <v>0</v>
      </c>
      <c r="Q419" s="195">
        <v>0</v>
      </c>
    </row>
    <row r="420" spans="1:17" hidden="1" x14ac:dyDescent="0.25">
      <c r="A420" s="485" t="s">
        <v>756</v>
      </c>
      <c r="B420" s="490" t="str">
        <f>VLOOKUP(A420,[3]Sheet1!$B$1:$D$1757,3,FALSE)</f>
        <v>PLANNING/RESEARCH ANLYST I</v>
      </c>
      <c r="C420" s="490" t="str">
        <f>VLOOKUP(A420,[3]Sheet1!$B$1:$R$1757,17,FALSE)</f>
        <v>NONE</v>
      </c>
      <c r="D420" s="493">
        <v>42708</v>
      </c>
      <c r="E420" s="481">
        <v>0</v>
      </c>
      <c r="F420" s="482">
        <f>IF(D420&lt;60,0,ROUND(($D420*F$2)+VLOOKUP($C420,[2]CONFIG!$A$33:$C$43,3,FALSE),0))</f>
        <v>11899</v>
      </c>
      <c r="G420" s="482">
        <f>IF(D420&lt;60,0,ROUND(($D420*G$2)+VLOOKUP($C420,[2]CONFIG!$A$33:$C$43,3,FALSE),0))</f>
        <v>11899</v>
      </c>
      <c r="H420" s="482">
        <f>IF(D420&lt;60,0,ROUND(($D420*H$2)+VLOOKUP($C420,[2]CONFIG!$A$33:$C$43,3,FALSE),0))</f>
        <v>11899</v>
      </c>
      <c r="I420" s="482">
        <f>IF(D420&lt;60,0,ROUND(($D420*I$2)+VLOOKUP($C420,[2]CONFIG!$A$33:$C$43,3,FALSE),0))</f>
        <v>11899</v>
      </c>
      <c r="J420" s="491"/>
      <c r="K420" s="195">
        <f t="shared" si="24"/>
        <v>0</v>
      </c>
      <c r="L420" s="195">
        <f t="shared" si="25"/>
        <v>0</v>
      </c>
      <c r="M420" s="195">
        <f t="shared" si="26"/>
        <v>0</v>
      </c>
      <c r="N420" s="195">
        <f t="shared" si="27"/>
        <v>0</v>
      </c>
      <c r="P420" s="195">
        <v>0</v>
      </c>
      <c r="Q420" s="195">
        <v>0</v>
      </c>
    </row>
    <row r="421" spans="1:17" hidden="1" x14ac:dyDescent="0.25">
      <c r="A421" s="485" t="s">
        <v>757</v>
      </c>
      <c r="B421" s="490" t="str">
        <f>VLOOKUP(A421,[3]Sheet1!$B$1:$D$1757,3,FALSE)</f>
        <v>BILINGUAL TRANSLATOR</v>
      </c>
      <c r="C421" s="490" t="str">
        <f>VLOOKUP(A421,[3]Sheet1!$B$1:$R$1757,17,FALSE)</f>
        <v>NONE</v>
      </c>
      <c r="D421" s="493">
        <v>41664</v>
      </c>
      <c r="E421" s="481">
        <v>0</v>
      </c>
      <c r="F421" s="482">
        <f>IF(D421&lt;60,0,ROUND(($D421*F$2)+VLOOKUP($C421,[2]CONFIG!$A$33:$C$43,3,FALSE),0))</f>
        <v>11702</v>
      </c>
      <c r="G421" s="482">
        <f>IF(D421&lt;60,0,ROUND(($D421*G$2)+VLOOKUP($C421,[2]CONFIG!$A$33:$C$43,3,FALSE),0))</f>
        <v>11702</v>
      </c>
      <c r="H421" s="482">
        <f>IF(D421&lt;60,0,ROUND(($D421*H$2)+VLOOKUP($C421,[2]CONFIG!$A$33:$C$43,3,FALSE),0))</f>
        <v>11702</v>
      </c>
      <c r="I421" s="482">
        <f>IF(D421&lt;60,0,ROUND(($D421*I$2)+VLOOKUP($C421,[2]CONFIG!$A$33:$C$43,3,FALSE),0))</f>
        <v>11702</v>
      </c>
      <c r="J421" s="491"/>
      <c r="K421" s="195">
        <f t="shared" si="24"/>
        <v>0</v>
      </c>
      <c r="L421" s="195">
        <f t="shared" si="25"/>
        <v>0</v>
      </c>
      <c r="M421" s="195">
        <f t="shared" si="26"/>
        <v>0</v>
      </c>
      <c r="N421" s="195">
        <f t="shared" si="27"/>
        <v>0</v>
      </c>
      <c r="P421" s="195">
        <v>0</v>
      </c>
      <c r="Q421" s="195">
        <v>0</v>
      </c>
    </row>
    <row r="422" spans="1:17" hidden="1" x14ac:dyDescent="0.25">
      <c r="A422" s="485" t="s">
        <v>758</v>
      </c>
      <c r="B422" s="490" t="str">
        <f>VLOOKUP(A422,[3]Sheet1!$B$1:$D$1757,3,FALSE)</f>
        <v>OFFICE SUPPORT III</v>
      </c>
      <c r="C422" s="490" t="str">
        <f>VLOOKUP(A422,[3]Sheet1!$B$1:$R$1757,17,FALSE)</f>
        <v>DAEO</v>
      </c>
      <c r="D422" s="493">
        <v>42835</v>
      </c>
      <c r="E422" s="481">
        <v>0</v>
      </c>
      <c r="F422" s="482">
        <f>IF(D422&lt;60,0,ROUND(($D422*F$2)+VLOOKUP($C422,[2]CONFIG!$A$33:$C$43,3,FALSE),0))</f>
        <v>11963</v>
      </c>
      <c r="G422" s="482">
        <f>IF(D422&lt;60,0,ROUND(($D422*G$2)+VLOOKUP($C422,[2]CONFIG!$A$33:$C$43,3,FALSE),0))</f>
        <v>11963</v>
      </c>
      <c r="H422" s="482">
        <f>IF(D422&lt;60,0,ROUND(($D422*H$2)+VLOOKUP($C422,[2]CONFIG!$A$33:$C$43,3,FALSE),0))</f>
        <v>11963</v>
      </c>
      <c r="I422" s="482">
        <f>IF(D422&lt;60,0,ROUND(($D422*I$2)+VLOOKUP($C422,[2]CONFIG!$A$33:$C$43,3,FALSE),0))</f>
        <v>11963</v>
      </c>
      <c r="J422" s="491"/>
      <c r="K422" s="195">
        <f t="shared" si="24"/>
        <v>0</v>
      </c>
      <c r="L422" s="195">
        <f t="shared" si="25"/>
        <v>0</v>
      </c>
      <c r="M422" s="195">
        <f t="shared" si="26"/>
        <v>0</v>
      </c>
      <c r="N422" s="195">
        <f t="shared" si="27"/>
        <v>0</v>
      </c>
      <c r="P422" s="195">
        <v>0</v>
      </c>
      <c r="Q422" s="195">
        <v>0</v>
      </c>
    </row>
    <row r="423" spans="1:17" hidden="1" x14ac:dyDescent="0.25">
      <c r="A423" s="485" t="s">
        <v>759</v>
      </c>
      <c r="B423" s="490" t="str">
        <f>VLOOKUP(A423,[3]Sheet1!$B$1:$D$1757,3,FALSE)</f>
        <v>SUPV, SECURITY RESOURCE</v>
      </c>
      <c r="C423" s="490" t="str">
        <f>VLOOKUP(A423,[3]Sheet1!$B$1:$R$1757,17,FALSE)</f>
        <v>ADMN</v>
      </c>
      <c r="D423" s="493">
        <v>42213</v>
      </c>
      <c r="E423" s="481">
        <v>0</v>
      </c>
      <c r="F423" s="482">
        <f>IF(D423&lt;60,0,ROUND(($D423*F$2)+VLOOKUP($C423,[2]CONFIG!$A$33:$C$43,3,FALSE),0))</f>
        <v>11760</v>
      </c>
      <c r="G423" s="482">
        <f>IF(D423&lt;60,0,ROUND(($D423*G$2)+VLOOKUP($C423,[2]CONFIG!$A$33:$C$43,3,FALSE),0))</f>
        <v>11760</v>
      </c>
      <c r="H423" s="482">
        <f>IF(D423&lt;60,0,ROUND(($D423*H$2)+VLOOKUP($C423,[2]CONFIG!$A$33:$C$43,3,FALSE),0))</f>
        <v>11760</v>
      </c>
      <c r="I423" s="482">
        <f>IF(D423&lt;60,0,ROUND(($D423*I$2)+VLOOKUP($C423,[2]CONFIG!$A$33:$C$43,3,FALSE),0))</f>
        <v>11760</v>
      </c>
      <c r="J423" s="491"/>
      <c r="K423" s="195">
        <f t="shared" si="24"/>
        <v>0</v>
      </c>
      <c r="L423" s="195">
        <f t="shared" si="25"/>
        <v>0</v>
      </c>
      <c r="M423" s="195">
        <f t="shared" si="26"/>
        <v>0</v>
      </c>
      <c r="N423" s="195">
        <f t="shared" si="27"/>
        <v>0</v>
      </c>
      <c r="P423" s="195">
        <v>0</v>
      </c>
      <c r="Q423" s="195">
        <v>0</v>
      </c>
    </row>
    <row r="424" spans="1:17" hidden="1" x14ac:dyDescent="0.25">
      <c r="A424" s="485" t="s">
        <v>760</v>
      </c>
      <c r="B424" s="490" t="str">
        <f>VLOOKUP(A424,[3]Sheet1!$B$1:$D$1757,3,FALSE)</f>
        <v>PROJECT COORDINATOR</v>
      </c>
      <c r="C424" s="490" t="str">
        <f>VLOOKUP(A424,[3]Sheet1!$B$1:$R$1757,17,FALSE)</f>
        <v>NONE</v>
      </c>
      <c r="D424" s="493">
        <v>41775</v>
      </c>
      <c r="E424" s="481">
        <v>0</v>
      </c>
      <c r="F424" s="482">
        <f>IF(D424&lt;60,0,ROUND(($D424*F$2)+VLOOKUP($C424,[2]CONFIG!$A$33:$C$43,3,FALSE),0))</f>
        <v>11723</v>
      </c>
      <c r="G424" s="482">
        <f>IF(D424&lt;60,0,ROUND(($D424*G$2)+VLOOKUP($C424,[2]CONFIG!$A$33:$C$43,3,FALSE),0))</f>
        <v>11723</v>
      </c>
      <c r="H424" s="482">
        <f>IF(D424&lt;60,0,ROUND(($D424*H$2)+VLOOKUP($C424,[2]CONFIG!$A$33:$C$43,3,FALSE),0))</f>
        <v>11723</v>
      </c>
      <c r="I424" s="482">
        <f>IF(D424&lt;60,0,ROUND(($D424*I$2)+VLOOKUP($C424,[2]CONFIG!$A$33:$C$43,3,FALSE),0))</f>
        <v>11723</v>
      </c>
      <c r="J424" s="491"/>
      <c r="K424" s="195">
        <f t="shared" si="24"/>
        <v>0</v>
      </c>
      <c r="L424" s="195">
        <f t="shared" si="25"/>
        <v>0</v>
      </c>
      <c r="M424" s="195">
        <f t="shared" si="26"/>
        <v>0</v>
      </c>
      <c r="N424" s="195">
        <f t="shared" si="27"/>
        <v>0</v>
      </c>
      <c r="P424" s="195">
        <v>0</v>
      </c>
      <c r="Q424" s="195">
        <v>0</v>
      </c>
    </row>
    <row r="425" spans="1:17" hidden="1" x14ac:dyDescent="0.25">
      <c r="A425" s="485" t="s">
        <v>249</v>
      </c>
      <c r="B425" s="490" t="str">
        <f>VLOOKUP(A425,[3]Sheet1!$B$1:$D$1757,3,FALSE)</f>
        <v>EDUCATIONAL PROTECH</v>
      </c>
      <c r="C425" s="490" t="str">
        <f>VLOOKUP(A425,[3]Sheet1!$B$1:$R$1757,17,FALSE)</f>
        <v>NONE</v>
      </c>
      <c r="D425" s="493">
        <v>41555</v>
      </c>
      <c r="E425" s="481">
        <v>0</v>
      </c>
      <c r="F425" s="482">
        <f>IF(D425&lt;60,0,ROUND(($D425*F$2)+VLOOKUP($C425,[2]CONFIG!$A$33:$C$43,3,FALSE),0))</f>
        <v>11682</v>
      </c>
      <c r="G425" s="482">
        <f>IF(D425&lt;60,0,ROUND(($D425*G$2)+VLOOKUP($C425,[2]CONFIG!$A$33:$C$43,3,FALSE),0))</f>
        <v>11682</v>
      </c>
      <c r="H425" s="482">
        <f>IF(D425&lt;60,0,ROUND(($D425*H$2)+VLOOKUP($C425,[2]CONFIG!$A$33:$C$43,3,FALSE),0))</f>
        <v>11682</v>
      </c>
      <c r="I425" s="482">
        <f>IF(D425&lt;60,0,ROUND(($D425*I$2)+VLOOKUP($C425,[2]CONFIG!$A$33:$C$43,3,FALSE),0))</f>
        <v>11682</v>
      </c>
      <c r="J425" s="491"/>
      <c r="K425" s="195">
        <f t="shared" si="24"/>
        <v>0</v>
      </c>
      <c r="L425" s="195">
        <f t="shared" si="25"/>
        <v>0</v>
      </c>
      <c r="M425" s="195">
        <f t="shared" si="26"/>
        <v>0</v>
      </c>
      <c r="N425" s="195">
        <f t="shared" si="27"/>
        <v>0</v>
      </c>
      <c r="P425" s="195">
        <v>0</v>
      </c>
      <c r="Q425" s="195">
        <v>0</v>
      </c>
    </row>
    <row r="426" spans="1:17" hidden="1" x14ac:dyDescent="0.25">
      <c r="A426" s="485" t="s">
        <v>761</v>
      </c>
      <c r="B426" s="490" t="str">
        <f>VLOOKUP(A426,[3]Sheet1!$B$1:$D$1757,3,FALSE)</f>
        <v>STUDENT ASSIGN COORD</v>
      </c>
      <c r="C426" s="490" t="str">
        <f>VLOOKUP(A426,[3]Sheet1!$B$1:$R$1757,17,FALSE)</f>
        <v>NONE</v>
      </c>
      <c r="D426" s="493">
        <v>41410</v>
      </c>
      <c r="E426" s="481">
        <v>0</v>
      </c>
      <c r="F426" s="482">
        <f>IF(D426&lt;60,0,ROUND(($D426*F$2)+VLOOKUP($C426,[2]CONFIG!$A$33:$C$43,3,FALSE),0))</f>
        <v>11654</v>
      </c>
      <c r="G426" s="482">
        <f>IF(D426&lt;60,0,ROUND(($D426*G$2)+VLOOKUP($C426,[2]CONFIG!$A$33:$C$43,3,FALSE),0))</f>
        <v>11654</v>
      </c>
      <c r="H426" s="482">
        <f>IF(D426&lt;60,0,ROUND(($D426*H$2)+VLOOKUP($C426,[2]CONFIG!$A$33:$C$43,3,FALSE),0))</f>
        <v>11654</v>
      </c>
      <c r="I426" s="482">
        <f>IF(D426&lt;60,0,ROUND(($D426*I$2)+VLOOKUP($C426,[2]CONFIG!$A$33:$C$43,3,FALSE),0))</f>
        <v>11654</v>
      </c>
      <c r="J426" s="491"/>
      <c r="K426" s="195">
        <f t="shared" si="24"/>
        <v>0</v>
      </c>
      <c r="L426" s="195">
        <f t="shared" si="25"/>
        <v>0</v>
      </c>
      <c r="M426" s="195">
        <f t="shared" si="26"/>
        <v>0</v>
      </c>
      <c r="N426" s="195">
        <f t="shared" si="27"/>
        <v>0</v>
      </c>
      <c r="P426" s="195">
        <v>0</v>
      </c>
      <c r="Q426" s="195">
        <v>0</v>
      </c>
    </row>
    <row r="427" spans="1:17" hidden="1" x14ac:dyDescent="0.25">
      <c r="A427" s="494" t="s">
        <v>762</v>
      </c>
      <c r="B427" s="490" t="str">
        <f>VLOOKUP(A427,[3]Sheet1!$B$1:$D$1757,3,FALSE)</f>
        <v>COUNTER CLERK</v>
      </c>
      <c r="C427" s="490" t="str">
        <f>VLOOKUP(A427,[3]Sheet1!$B$1:$R$1757,17,FALSE)</f>
        <v>GRND</v>
      </c>
      <c r="D427" s="493">
        <v>40200</v>
      </c>
      <c r="E427" s="481">
        <v>0</v>
      </c>
      <c r="F427" s="482">
        <f>IF(D427&lt;60,0,ROUND(($D427*F$2)+VLOOKUP($C427,[2]CONFIG!$A$33:$C$43,3,FALSE),0))</f>
        <v>12894</v>
      </c>
      <c r="G427" s="482">
        <f>IF(D427&lt;60,0,ROUND(($D427*G$2)+VLOOKUP($C427,[2]CONFIG!$A$33:$C$43,3,FALSE),0))</f>
        <v>12894</v>
      </c>
      <c r="H427" s="482">
        <f>IF(D427&lt;60,0,ROUND(($D427*H$2)+VLOOKUP($C427,[2]CONFIG!$A$33:$C$43,3,FALSE),0))</f>
        <v>12894</v>
      </c>
      <c r="I427" s="482">
        <f>IF(D427&lt;60,0,ROUND(($D427*I$2)+VLOOKUP($C427,[2]CONFIG!$A$33:$C$43,3,FALSE),0))</f>
        <v>12894</v>
      </c>
      <c r="J427" s="491"/>
      <c r="K427" s="195">
        <f t="shared" si="24"/>
        <v>0</v>
      </c>
      <c r="L427" s="195">
        <f t="shared" si="25"/>
        <v>0</v>
      </c>
      <c r="M427" s="195">
        <f t="shared" si="26"/>
        <v>0</v>
      </c>
      <c r="N427" s="195">
        <f t="shared" si="27"/>
        <v>0</v>
      </c>
      <c r="P427" s="195">
        <v>0</v>
      </c>
      <c r="Q427" s="195">
        <v>0</v>
      </c>
    </row>
    <row r="428" spans="1:17" hidden="1" x14ac:dyDescent="0.25">
      <c r="A428" s="485" t="s">
        <v>763</v>
      </c>
      <c r="B428" s="490" t="str">
        <f>VLOOKUP(A428,[3]Sheet1!$B$1:$D$1757,3,FALSE)</f>
        <v>L1 ELECTRICIAN</v>
      </c>
      <c r="C428" s="490" t="str">
        <f>VLOOKUP(A428,[3]Sheet1!$B$1:$R$1757,17,FALSE)</f>
        <v>GRND</v>
      </c>
      <c r="D428" s="493">
        <v>40846</v>
      </c>
      <c r="E428" s="481">
        <v>0</v>
      </c>
      <c r="F428" s="482">
        <f>IF(D428&lt;60,0,ROUND(($D428*F$2)+VLOOKUP($C428,[2]CONFIG!$A$33:$C$43,3,FALSE),0))</f>
        <v>13016</v>
      </c>
      <c r="G428" s="482">
        <f>IF(D428&lt;60,0,ROUND(($D428*G$2)+VLOOKUP($C428,[2]CONFIG!$A$33:$C$43,3,FALSE),0))</f>
        <v>13016</v>
      </c>
      <c r="H428" s="482">
        <f>IF(D428&lt;60,0,ROUND(($D428*H$2)+VLOOKUP($C428,[2]CONFIG!$A$33:$C$43,3,FALSE),0))</f>
        <v>13016</v>
      </c>
      <c r="I428" s="482">
        <f>IF(D428&lt;60,0,ROUND(($D428*I$2)+VLOOKUP($C428,[2]CONFIG!$A$33:$C$43,3,FALSE),0))</f>
        <v>13016</v>
      </c>
      <c r="J428" s="491"/>
      <c r="K428" s="195">
        <f t="shared" si="24"/>
        <v>0</v>
      </c>
      <c r="L428" s="195">
        <f t="shared" si="25"/>
        <v>0</v>
      </c>
      <c r="M428" s="195">
        <f t="shared" si="26"/>
        <v>0</v>
      </c>
      <c r="N428" s="195">
        <f t="shared" si="27"/>
        <v>0</v>
      </c>
      <c r="P428" s="195">
        <v>0</v>
      </c>
      <c r="Q428" s="195">
        <v>0</v>
      </c>
    </row>
    <row r="429" spans="1:17" hidden="1" x14ac:dyDescent="0.25">
      <c r="A429" s="485" t="s">
        <v>764</v>
      </c>
      <c r="B429" s="490" t="str">
        <f>VLOOKUP(A429,[3]Sheet1!$B$1:$D$1757,3,FALSE)</f>
        <v>MANAGER, FACILITY III</v>
      </c>
      <c r="C429" s="490" t="str">
        <f>VLOOKUP(A429,[3]Sheet1!$B$1:$R$1757,17,FALSE)</f>
        <v>FMGR</v>
      </c>
      <c r="D429" s="493">
        <v>41336</v>
      </c>
      <c r="E429" s="481">
        <v>0</v>
      </c>
      <c r="F429" s="482">
        <f>IF(D429&lt;60,0,ROUND(($D429*F$2)+VLOOKUP($C429,[2]CONFIG!$A$33:$C$43,3,FALSE),0))</f>
        <v>12801</v>
      </c>
      <c r="G429" s="482">
        <f>IF(D429&lt;60,0,ROUND(($D429*G$2)+VLOOKUP($C429,[2]CONFIG!$A$33:$C$43,3,FALSE),0))</f>
        <v>12801</v>
      </c>
      <c r="H429" s="482">
        <f>IF(D429&lt;60,0,ROUND(($D429*H$2)+VLOOKUP($C429,[2]CONFIG!$A$33:$C$43,3,FALSE),0))</f>
        <v>12801</v>
      </c>
      <c r="I429" s="482">
        <f>IF(D429&lt;60,0,ROUND(($D429*I$2)+VLOOKUP($C429,[2]CONFIG!$A$33:$C$43,3,FALSE),0))</f>
        <v>12801</v>
      </c>
      <c r="J429" s="491"/>
      <c r="K429" s="195">
        <f t="shared" si="24"/>
        <v>0</v>
      </c>
      <c r="L429" s="195">
        <f t="shared" si="25"/>
        <v>0</v>
      </c>
      <c r="M429" s="195">
        <f t="shared" si="26"/>
        <v>0</v>
      </c>
      <c r="N429" s="195">
        <f t="shared" si="27"/>
        <v>0</v>
      </c>
      <c r="P429" s="195">
        <v>0</v>
      </c>
      <c r="Q429" s="195">
        <v>0</v>
      </c>
    </row>
    <row r="430" spans="1:17" hidden="1" x14ac:dyDescent="0.25">
      <c r="A430" s="485" t="s">
        <v>765</v>
      </c>
      <c r="B430" s="490" t="str">
        <f>VLOOKUP(A430,[3]Sheet1!$B$1:$D$1757,3,FALSE)</f>
        <v>WAREHOUSE WORKER II</v>
      </c>
      <c r="C430" s="490" t="str">
        <f>VLOOKUP(A430,[3]Sheet1!$B$1:$R$1757,17,FALSE)</f>
        <v>GRND</v>
      </c>
      <c r="D430" s="493">
        <v>41787</v>
      </c>
      <c r="E430" s="481">
        <v>0</v>
      </c>
      <c r="F430" s="482">
        <f>IF(D430&lt;60,0,ROUND(($D430*F$2)+VLOOKUP($C430,[2]CONFIG!$A$33:$C$43,3,FALSE),0))</f>
        <v>13193</v>
      </c>
      <c r="G430" s="482">
        <f>IF(D430&lt;60,0,ROUND(($D430*G$2)+VLOOKUP($C430,[2]CONFIG!$A$33:$C$43,3,FALSE),0))</f>
        <v>13193</v>
      </c>
      <c r="H430" s="482">
        <f>IF(D430&lt;60,0,ROUND(($D430*H$2)+VLOOKUP($C430,[2]CONFIG!$A$33:$C$43,3,FALSE),0))</f>
        <v>13193</v>
      </c>
      <c r="I430" s="482">
        <f>IF(D430&lt;60,0,ROUND(($D430*I$2)+VLOOKUP($C430,[2]CONFIG!$A$33:$C$43,3,FALSE),0))</f>
        <v>13193</v>
      </c>
      <c r="J430" s="491"/>
      <c r="K430" s="195">
        <f t="shared" si="24"/>
        <v>0</v>
      </c>
      <c r="L430" s="195">
        <f t="shared" si="25"/>
        <v>0</v>
      </c>
      <c r="M430" s="195">
        <f t="shared" si="26"/>
        <v>0</v>
      </c>
      <c r="N430" s="195">
        <f t="shared" si="27"/>
        <v>0</v>
      </c>
      <c r="P430" s="195">
        <v>0</v>
      </c>
      <c r="Q430" s="195">
        <v>0</v>
      </c>
    </row>
    <row r="431" spans="1:17" hidden="1" x14ac:dyDescent="0.25">
      <c r="A431" s="485" t="s">
        <v>766</v>
      </c>
      <c r="B431" s="490" t="str">
        <f>VLOOKUP(A431,[3]Sheet1!$B$1:$D$1757,3,FALSE)</f>
        <v>SPECIALIST, EXTENDED LEARNING</v>
      </c>
      <c r="C431" s="490" t="str">
        <f>VLOOKUP(A431,[3]Sheet1!$B$1:$R$1757,17,FALSE)</f>
        <v>NONE</v>
      </c>
      <c r="D431" s="493">
        <v>41147</v>
      </c>
      <c r="E431" s="481">
        <v>0</v>
      </c>
      <c r="F431" s="482">
        <f>IF(D431&lt;60,0,ROUND(($D431*F$2)+VLOOKUP($C431,[2]CONFIG!$A$33:$C$43,3,FALSE),0))</f>
        <v>11605</v>
      </c>
      <c r="G431" s="482">
        <f>IF(D431&lt;60,0,ROUND(($D431*G$2)+VLOOKUP($C431,[2]CONFIG!$A$33:$C$43,3,FALSE),0))</f>
        <v>11605</v>
      </c>
      <c r="H431" s="482">
        <f>IF(D431&lt;60,0,ROUND(($D431*H$2)+VLOOKUP($C431,[2]CONFIG!$A$33:$C$43,3,FALSE),0))</f>
        <v>11605</v>
      </c>
      <c r="I431" s="482">
        <f>IF(D431&lt;60,0,ROUND(($D431*I$2)+VLOOKUP($C431,[2]CONFIG!$A$33:$C$43,3,FALSE),0))</f>
        <v>11605</v>
      </c>
      <c r="J431" s="491"/>
      <c r="K431" s="195">
        <f t="shared" si="24"/>
        <v>0</v>
      </c>
      <c r="L431" s="195">
        <f t="shared" si="25"/>
        <v>0</v>
      </c>
      <c r="M431" s="195">
        <f t="shared" si="26"/>
        <v>0</v>
      </c>
      <c r="N431" s="195">
        <f t="shared" si="27"/>
        <v>0</v>
      </c>
      <c r="P431" s="195">
        <v>0</v>
      </c>
      <c r="Q431" s="195">
        <v>0</v>
      </c>
    </row>
    <row r="432" spans="1:17" hidden="1" x14ac:dyDescent="0.25">
      <c r="A432" s="485" t="s">
        <v>284</v>
      </c>
      <c r="B432" s="490" t="str">
        <f>VLOOKUP(A432,[3]Sheet1!$B$1:$D$1757,3,FALSE)</f>
        <v>OFFICE SUPPORT III</v>
      </c>
      <c r="C432" s="490" t="str">
        <f>VLOOKUP(A432,[3]Sheet1!$B$1:$R$1757,17,FALSE)</f>
        <v>DAEO</v>
      </c>
      <c r="D432" s="493">
        <v>40410</v>
      </c>
      <c r="E432" s="481">
        <v>0</v>
      </c>
      <c r="F432" s="482">
        <f>IF(D432&lt;60,0,ROUND(($D432*F$2)+VLOOKUP($C432,[2]CONFIG!$A$33:$C$43,3,FALSE),0))</f>
        <v>11505</v>
      </c>
      <c r="G432" s="482">
        <f>IF(D432&lt;60,0,ROUND(($D432*G$2)+VLOOKUP($C432,[2]CONFIG!$A$33:$C$43,3,FALSE),0))</f>
        <v>11505</v>
      </c>
      <c r="H432" s="482">
        <f>IF(D432&lt;60,0,ROUND(($D432*H$2)+VLOOKUP($C432,[2]CONFIG!$A$33:$C$43,3,FALSE),0))</f>
        <v>11505</v>
      </c>
      <c r="I432" s="482">
        <f>IF(D432&lt;60,0,ROUND(($D432*I$2)+VLOOKUP($C432,[2]CONFIG!$A$33:$C$43,3,FALSE),0))</f>
        <v>11505</v>
      </c>
      <c r="J432" s="491"/>
      <c r="K432" s="195">
        <f t="shared" si="24"/>
        <v>0</v>
      </c>
      <c r="L432" s="195">
        <f t="shared" si="25"/>
        <v>0</v>
      </c>
      <c r="M432" s="195">
        <f t="shared" si="26"/>
        <v>0</v>
      </c>
      <c r="N432" s="195">
        <f t="shared" si="27"/>
        <v>0</v>
      </c>
      <c r="P432" s="195">
        <v>0</v>
      </c>
      <c r="Q432" s="195">
        <v>0</v>
      </c>
    </row>
    <row r="433" spans="1:17" hidden="1" x14ac:dyDescent="0.25">
      <c r="A433" s="485" t="s">
        <v>767</v>
      </c>
      <c r="B433" s="490" t="str">
        <f>VLOOKUP(A433,[3]Sheet1!$B$1:$D$1757,3,FALSE)</f>
        <v>BUDGET ANALYST</v>
      </c>
      <c r="C433" s="490" t="str">
        <f>VLOOKUP(A433,[3]Sheet1!$B$1:$R$1757,17,FALSE)</f>
        <v>NONE</v>
      </c>
      <c r="D433" s="493">
        <v>40400</v>
      </c>
      <c r="E433" s="481">
        <v>0</v>
      </c>
      <c r="F433" s="482">
        <f>IF(D433&lt;60,0,ROUND(($D433*F$2)+VLOOKUP($C433,[2]CONFIG!$A$33:$C$43,3,FALSE),0))</f>
        <v>11464</v>
      </c>
      <c r="G433" s="482">
        <f>IF(D433&lt;60,0,ROUND(($D433*G$2)+VLOOKUP($C433,[2]CONFIG!$A$33:$C$43,3,FALSE),0))</f>
        <v>11464</v>
      </c>
      <c r="H433" s="482">
        <f>IF(D433&lt;60,0,ROUND(($D433*H$2)+VLOOKUP($C433,[2]CONFIG!$A$33:$C$43,3,FALSE),0))</f>
        <v>11464</v>
      </c>
      <c r="I433" s="482">
        <f>IF(D433&lt;60,0,ROUND(($D433*I$2)+VLOOKUP($C433,[2]CONFIG!$A$33:$C$43,3,FALSE),0))</f>
        <v>11464</v>
      </c>
      <c r="J433" s="491"/>
      <c r="K433" s="195">
        <f t="shared" si="24"/>
        <v>0</v>
      </c>
      <c r="L433" s="195">
        <f t="shared" si="25"/>
        <v>0</v>
      </c>
      <c r="M433" s="195">
        <f t="shared" si="26"/>
        <v>0</v>
      </c>
      <c r="N433" s="195">
        <f t="shared" si="27"/>
        <v>0</v>
      </c>
      <c r="P433" s="195">
        <v>0</v>
      </c>
      <c r="Q433" s="195">
        <v>0</v>
      </c>
    </row>
    <row r="434" spans="1:17" hidden="1" x14ac:dyDescent="0.25">
      <c r="A434" s="485" t="s">
        <v>768</v>
      </c>
      <c r="B434" s="490" t="str">
        <f>VLOOKUP(A434,[3]Sheet1!$B$1:$D$1757,3,FALSE)</f>
        <v>COMPUTER OPERATOR III</v>
      </c>
      <c r="C434" s="490" t="str">
        <f>VLOOKUP(A434,[3]Sheet1!$B$1:$R$1757,17,FALSE)</f>
        <v>NONE</v>
      </c>
      <c r="D434" s="493">
        <v>40032</v>
      </c>
      <c r="E434" s="481">
        <v>0</v>
      </c>
      <c r="F434" s="482">
        <f>IF(D434&lt;60,0,ROUND(($D434*F$2)+VLOOKUP($C434,[2]CONFIG!$A$33:$C$43,3,FALSE),0))</f>
        <v>11394</v>
      </c>
      <c r="G434" s="482">
        <f>IF(D434&lt;60,0,ROUND(($D434*G$2)+VLOOKUP($C434,[2]CONFIG!$A$33:$C$43,3,FALSE),0))</f>
        <v>11394</v>
      </c>
      <c r="H434" s="482">
        <f>IF(D434&lt;60,0,ROUND(($D434*H$2)+VLOOKUP($C434,[2]CONFIG!$A$33:$C$43,3,FALSE),0))</f>
        <v>11394</v>
      </c>
      <c r="I434" s="482">
        <f>IF(D434&lt;60,0,ROUND(($D434*I$2)+VLOOKUP($C434,[2]CONFIG!$A$33:$C$43,3,FALSE),0))</f>
        <v>11394</v>
      </c>
      <c r="J434" s="491"/>
      <c r="K434" s="195">
        <f t="shared" si="24"/>
        <v>0</v>
      </c>
      <c r="L434" s="195">
        <f t="shared" si="25"/>
        <v>0</v>
      </c>
      <c r="M434" s="195">
        <f t="shared" si="26"/>
        <v>0</v>
      </c>
      <c r="N434" s="195">
        <f t="shared" si="27"/>
        <v>0</v>
      </c>
      <c r="P434" s="195">
        <f>E434+K434</f>
        <v>0</v>
      </c>
      <c r="Q434" s="195">
        <f>E434+L434</f>
        <v>0</v>
      </c>
    </row>
    <row r="435" spans="1:17" hidden="1" x14ac:dyDescent="0.25">
      <c r="A435" s="494" t="s">
        <v>769</v>
      </c>
      <c r="B435" s="490" t="str">
        <f>VLOOKUP(A435,[3]Sheet1!$B$1:$D$1757,3,FALSE)</f>
        <v>SECRETARY II</v>
      </c>
      <c r="C435" s="490" t="str">
        <f>VLOOKUP(A435,[3]Sheet1!$B$1:$R$1757,17,FALSE)</f>
        <v>DAEO</v>
      </c>
      <c r="D435" s="493">
        <v>40051</v>
      </c>
      <c r="E435" s="481">
        <v>0</v>
      </c>
      <c r="F435" s="482">
        <f>IF(D435&lt;60,0,ROUND(($D435*F$2)+VLOOKUP($C435,[2]CONFIG!$A$33:$C$43,3,FALSE),0))</f>
        <v>11438</v>
      </c>
      <c r="G435" s="482">
        <f>IF(D435&lt;60,0,ROUND(($D435*G$2)+VLOOKUP($C435,[2]CONFIG!$A$33:$C$43,3,FALSE),0))</f>
        <v>11438</v>
      </c>
      <c r="H435" s="482">
        <f>IF(D435&lt;60,0,ROUND(($D435*H$2)+VLOOKUP($C435,[2]CONFIG!$A$33:$C$43,3,FALSE),0))</f>
        <v>11438</v>
      </c>
      <c r="I435" s="482">
        <f>IF(D435&lt;60,0,ROUND(($D435*I$2)+VLOOKUP($C435,[2]CONFIG!$A$33:$C$43,3,FALSE),0))</f>
        <v>11438</v>
      </c>
      <c r="J435" s="491"/>
      <c r="K435" s="195">
        <f t="shared" si="24"/>
        <v>0</v>
      </c>
      <c r="L435" s="195">
        <f t="shared" si="25"/>
        <v>0</v>
      </c>
      <c r="M435" s="195">
        <f t="shared" si="26"/>
        <v>0</v>
      </c>
      <c r="N435" s="195">
        <f t="shared" si="27"/>
        <v>0</v>
      </c>
      <c r="P435" s="195">
        <v>0</v>
      </c>
      <c r="Q435" s="195">
        <v>0</v>
      </c>
    </row>
    <row r="436" spans="1:17" hidden="1" x14ac:dyDescent="0.25">
      <c r="A436" s="485" t="s">
        <v>770</v>
      </c>
      <c r="B436" s="490" t="str">
        <f>VLOOKUP(A436,[3]Sheet1!$B$1:$D$1757,3,FALSE)</f>
        <v>SERVICE COOR CENTER (SCC) TECH</v>
      </c>
      <c r="C436" s="490" t="str">
        <f>VLOOKUP(A436,[3]Sheet1!$B$1:$R$1757,17,FALSE)</f>
        <v>DAEO</v>
      </c>
      <c r="D436" s="493">
        <v>40320</v>
      </c>
      <c r="E436" s="481">
        <v>0</v>
      </c>
      <c r="F436" s="482">
        <f>IF(D436&lt;60,0,ROUND(($D436*F$2)+VLOOKUP($C436,[2]CONFIG!$A$33:$C$43,3,FALSE),0))</f>
        <v>11488</v>
      </c>
      <c r="G436" s="482">
        <f>IF(D436&lt;60,0,ROUND(($D436*G$2)+VLOOKUP($C436,[2]CONFIG!$A$33:$C$43,3,FALSE),0))</f>
        <v>11488</v>
      </c>
      <c r="H436" s="482">
        <f>IF(D436&lt;60,0,ROUND(($D436*H$2)+VLOOKUP($C436,[2]CONFIG!$A$33:$C$43,3,FALSE),0))</f>
        <v>11488</v>
      </c>
      <c r="I436" s="482">
        <f>IF(D436&lt;60,0,ROUND(($D436*I$2)+VLOOKUP($C436,[2]CONFIG!$A$33:$C$43,3,FALSE),0))</f>
        <v>11488</v>
      </c>
      <c r="J436" s="491"/>
      <c r="K436" s="195">
        <f t="shared" si="24"/>
        <v>0</v>
      </c>
      <c r="L436" s="195">
        <f t="shared" si="25"/>
        <v>0</v>
      </c>
      <c r="M436" s="195">
        <f t="shared" si="26"/>
        <v>0</v>
      </c>
      <c r="N436" s="195">
        <f t="shared" si="27"/>
        <v>0</v>
      </c>
      <c r="P436" s="195">
        <v>0</v>
      </c>
      <c r="Q436" s="195">
        <v>0</v>
      </c>
    </row>
    <row r="437" spans="1:17" hidden="1" x14ac:dyDescent="0.25">
      <c r="A437" s="485" t="s">
        <v>771</v>
      </c>
      <c r="B437" s="490" t="str">
        <f>VLOOKUP(A437,[3]Sheet1!$B$1:$D$1757,3,FALSE)</f>
        <v>SPECIALIST I, CAREER EDUC</v>
      </c>
      <c r="C437" s="490" t="str">
        <f>VLOOKUP(A437,[3]Sheet1!$B$1:$R$1757,17,FALSE)</f>
        <v>NONE</v>
      </c>
      <c r="D437" s="493">
        <v>39898</v>
      </c>
      <c r="E437" s="481">
        <v>0</v>
      </c>
      <c r="F437" s="482">
        <f>IF(D437&lt;60,0,ROUND(($D437*F$2)+VLOOKUP($C437,[2]CONFIG!$A$33:$C$43,3,FALSE),0))</f>
        <v>11369</v>
      </c>
      <c r="G437" s="482">
        <f>IF(D437&lt;60,0,ROUND(($D437*G$2)+VLOOKUP($C437,[2]CONFIG!$A$33:$C$43,3,FALSE),0))</f>
        <v>11369</v>
      </c>
      <c r="H437" s="482">
        <f>IF(D437&lt;60,0,ROUND(($D437*H$2)+VLOOKUP($C437,[2]CONFIG!$A$33:$C$43,3,FALSE),0))</f>
        <v>11369</v>
      </c>
      <c r="I437" s="482">
        <f>IF(D437&lt;60,0,ROUND(($D437*I$2)+VLOOKUP($C437,[2]CONFIG!$A$33:$C$43,3,FALSE),0))</f>
        <v>11369</v>
      </c>
      <c r="J437" s="491"/>
      <c r="K437" s="195">
        <f t="shared" si="24"/>
        <v>0</v>
      </c>
      <c r="L437" s="195">
        <f t="shared" si="25"/>
        <v>0</v>
      </c>
      <c r="M437" s="195">
        <f t="shared" si="26"/>
        <v>0</v>
      </c>
      <c r="N437" s="195">
        <f t="shared" si="27"/>
        <v>0</v>
      </c>
      <c r="P437" s="195">
        <v>0</v>
      </c>
      <c r="Q437" s="195">
        <v>0</v>
      </c>
    </row>
    <row r="438" spans="1:17" hidden="1" x14ac:dyDescent="0.25">
      <c r="A438" s="485" t="s">
        <v>772</v>
      </c>
      <c r="B438" s="490" t="str">
        <f>VLOOKUP(A438,[3]Sheet1!$B$1:$D$1757,3,FALSE)</f>
        <v>SUPERVISOR, AREA</v>
      </c>
      <c r="C438" s="490" t="str">
        <f>VLOOKUP(A438,[3]Sheet1!$B$1:$R$1757,17,FALSE)</f>
        <v>NONE</v>
      </c>
      <c r="D438" s="493">
        <v>40262</v>
      </c>
      <c r="E438" s="481">
        <v>0</v>
      </c>
      <c r="F438" s="482">
        <f>IF(D438&lt;60,0,ROUND(($D438*F$2)+VLOOKUP($C438,[2]CONFIG!$A$33:$C$43,3,FALSE),0))</f>
        <v>11437</v>
      </c>
      <c r="G438" s="482">
        <f>IF(D438&lt;60,0,ROUND(($D438*G$2)+VLOOKUP($C438,[2]CONFIG!$A$33:$C$43,3,FALSE),0))</f>
        <v>11437</v>
      </c>
      <c r="H438" s="482">
        <f>IF(D438&lt;60,0,ROUND(($D438*H$2)+VLOOKUP($C438,[2]CONFIG!$A$33:$C$43,3,FALSE),0))</f>
        <v>11437</v>
      </c>
      <c r="I438" s="482">
        <f>IF(D438&lt;60,0,ROUND(($D438*I$2)+VLOOKUP($C438,[2]CONFIG!$A$33:$C$43,3,FALSE),0))</f>
        <v>11437</v>
      </c>
      <c r="J438" s="491"/>
      <c r="K438" s="195">
        <f t="shared" si="24"/>
        <v>0</v>
      </c>
      <c r="L438" s="195">
        <f t="shared" si="25"/>
        <v>0</v>
      </c>
      <c r="M438" s="195">
        <f t="shared" si="26"/>
        <v>0</v>
      </c>
      <c r="N438" s="195">
        <f t="shared" si="27"/>
        <v>0</v>
      </c>
      <c r="P438" s="195">
        <v>0</v>
      </c>
      <c r="Q438" s="195">
        <v>0</v>
      </c>
    </row>
    <row r="439" spans="1:17" hidden="1" x14ac:dyDescent="0.25">
      <c r="A439" s="485" t="s">
        <v>773</v>
      </c>
      <c r="B439" s="490" t="str">
        <f>VLOOKUP(A439,[3]Sheet1!$B$1:$D$1757,3,FALSE)</f>
        <v>EGOS COORDINATOR</v>
      </c>
      <c r="C439" s="490" t="str">
        <f>VLOOKUP(A439,[3]Sheet1!$B$1:$R$1757,17,FALSE)</f>
        <v>NONE</v>
      </c>
      <c r="D439" s="493">
        <v>39461</v>
      </c>
      <c r="E439" s="481">
        <v>0</v>
      </c>
      <c r="F439" s="482">
        <f>IF(D439&lt;60,0,ROUND(($D439*F$2)+VLOOKUP($C439,[2]CONFIG!$A$33:$C$43,3,FALSE),0))</f>
        <v>11286</v>
      </c>
      <c r="G439" s="482">
        <f>IF(D439&lt;60,0,ROUND(($D439*G$2)+VLOOKUP($C439,[2]CONFIG!$A$33:$C$43,3,FALSE),0))</f>
        <v>11286</v>
      </c>
      <c r="H439" s="482">
        <f>IF(D439&lt;60,0,ROUND(($D439*H$2)+VLOOKUP($C439,[2]CONFIG!$A$33:$C$43,3,FALSE),0))</f>
        <v>11286</v>
      </c>
      <c r="I439" s="482">
        <f>IF(D439&lt;60,0,ROUND(($D439*I$2)+VLOOKUP($C439,[2]CONFIG!$A$33:$C$43,3,FALSE),0))</f>
        <v>11286</v>
      </c>
      <c r="J439" s="491"/>
      <c r="K439" s="195">
        <f t="shared" si="24"/>
        <v>0</v>
      </c>
      <c r="L439" s="195">
        <f t="shared" si="25"/>
        <v>0</v>
      </c>
      <c r="M439" s="195">
        <f t="shared" si="26"/>
        <v>0</v>
      </c>
      <c r="N439" s="195">
        <f t="shared" si="27"/>
        <v>0</v>
      </c>
      <c r="P439" s="195">
        <f>E439+K439</f>
        <v>0</v>
      </c>
      <c r="Q439" s="195">
        <f>E439+L439</f>
        <v>0</v>
      </c>
    </row>
    <row r="440" spans="1:17" hidden="1" x14ac:dyDescent="0.25">
      <c r="A440" s="485" t="s">
        <v>774</v>
      </c>
      <c r="B440" s="490" t="str">
        <f>VLOOKUP(A440,[3]Sheet1!$B$1:$D$1757,3,FALSE)</f>
        <v>TEACHER, EGOS ANNUAL (1140)</v>
      </c>
      <c r="C440" s="490" t="str">
        <f>VLOOKUP(A440,[3]Sheet1!$B$1:$R$1757,17,FALSE)</f>
        <v>VCTF</v>
      </c>
      <c r="D440" s="493">
        <v>39237</v>
      </c>
      <c r="E440" s="481">
        <v>0</v>
      </c>
      <c r="F440" s="482">
        <f>IF(D440&lt;60,0,ROUND(($D440*F$2)+VLOOKUP($C440,[2]CONFIG!$A$33:$C$43,3,FALSE),0))</f>
        <v>12173</v>
      </c>
      <c r="G440" s="482">
        <f>IF(D440&lt;60,0,ROUND(($D440*G$2)+VLOOKUP($C440,[2]CONFIG!$A$33:$C$43,3,FALSE),0))</f>
        <v>12173</v>
      </c>
      <c r="H440" s="482">
        <f>IF(D440&lt;60,0,ROUND(($D440*H$2)+VLOOKUP($C440,[2]CONFIG!$A$33:$C$43,3,FALSE),0))</f>
        <v>12173</v>
      </c>
      <c r="I440" s="482">
        <f>IF(D440&lt;60,0,ROUND(($D440*I$2)+VLOOKUP($C440,[2]CONFIG!$A$33:$C$43,3,FALSE),0))</f>
        <v>12173</v>
      </c>
      <c r="J440" s="491"/>
      <c r="K440" s="195">
        <f t="shared" si="24"/>
        <v>0</v>
      </c>
      <c r="L440" s="195">
        <f t="shared" si="25"/>
        <v>0</v>
      </c>
      <c r="M440" s="195">
        <f t="shared" si="26"/>
        <v>0</v>
      </c>
      <c r="N440" s="195">
        <f t="shared" si="27"/>
        <v>0</v>
      </c>
      <c r="P440" s="195">
        <v>0</v>
      </c>
      <c r="Q440" s="195">
        <v>0</v>
      </c>
    </row>
    <row r="441" spans="1:17" hidden="1" x14ac:dyDescent="0.25">
      <c r="A441" s="485" t="s">
        <v>775</v>
      </c>
      <c r="B441" s="490" t="str">
        <f>VLOOKUP(A441,[3]Sheet1!$B$1:$D$1757,3,FALSE)</f>
        <v>INVENTORY DATA SPECIALIST</v>
      </c>
      <c r="C441" s="490" t="str">
        <f>VLOOKUP(A441,[3]Sheet1!$B$1:$R$1757,17,FALSE)</f>
        <v>GRND</v>
      </c>
      <c r="D441" s="493">
        <v>38867</v>
      </c>
      <c r="E441" s="481">
        <v>0</v>
      </c>
      <c r="F441" s="482">
        <f>IF(D441&lt;60,0,ROUND(($D441*F$2)+VLOOKUP($C441,[2]CONFIG!$A$33:$C$43,3,FALSE),0))</f>
        <v>12642</v>
      </c>
      <c r="G441" s="482">
        <f>IF(D441&lt;60,0,ROUND(($D441*G$2)+VLOOKUP($C441,[2]CONFIG!$A$33:$C$43,3,FALSE),0))</f>
        <v>12642</v>
      </c>
      <c r="H441" s="482">
        <f>IF(D441&lt;60,0,ROUND(($D441*H$2)+VLOOKUP($C441,[2]CONFIG!$A$33:$C$43,3,FALSE),0))</f>
        <v>12642</v>
      </c>
      <c r="I441" s="482">
        <f>IF(D441&lt;60,0,ROUND(($D441*I$2)+VLOOKUP($C441,[2]CONFIG!$A$33:$C$43,3,FALSE),0))</f>
        <v>12642</v>
      </c>
      <c r="J441" s="491"/>
      <c r="K441" s="195">
        <f t="shared" si="24"/>
        <v>0</v>
      </c>
      <c r="L441" s="195">
        <f t="shared" si="25"/>
        <v>0</v>
      </c>
      <c r="M441" s="195">
        <f t="shared" si="26"/>
        <v>0</v>
      </c>
      <c r="N441" s="195">
        <f t="shared" si="27"/>
        <v>0</v>
      </c>
      <c r="P441" s="195">
        <v>0</v>
      </c>
      <c r="Q441" s="195">
        <v>0</v>
      </c>
    </row>
    <row r="442" spans="1:17" hidden="1" x14ac:dyDescent="0.25">
      <c r="A442" s="485" t="s">
        <v>776</v>
      </c>
      <c r="B442" s="490" t="str">
        <f>VLOOKUP(A442,[3]Sheet1!$B$1:$D$1757,3,FALSE)</f>
        <v>L1 PLAYGROUND MTCE TECH</v>
      </c>
      <c r="C442" s="490" t="str">
        <f>VLOOKUP(A442,[3]Sheet1!$B$1:$R$1757,17,FALSE)</f>
        <v>GRND</v>
      </c>
      <c r="D442" s="493">
        <v>39455</v>
      </c>
      <c r="E442" s="481">
        <v>0</v>
      </c>
      <c r="F442" s="482">
        <f>IF(D442&lt;60,0,ROUND(($D442*F$2)+VLOOKUP($C442,[2]CONFIG!$A$33:$C$43,3,FALSE),0))</f>
        <v>12753</v>
      </c>
      <c r="G442" s="482">
        <f>IF(D442&lt;60,0,ROUND(($D442*G$2)+VLOOKUP($C442,[2]CONFIG!$A$33:$C$43,3,FALSE),0))</f>
        <v>12753</v>
      </c>
      <c r="H442" s="482">
        <f>IF(D442&lt;60,0,ROUND(($D442*H$2)+VLOOKUP($C442,[2]CONFIG!$A$33:$C$43,3,FALSE),0))</f>
        <v>12753</v>
      </c>
      <c r="I442" s="482">
        <f>IF(D442&lt;60,0,ROUND(($D442*I$2)+VLOOKUP($C442,[2]CONFIG!$A$33:$C$43,3,FALSE),0))</f>
        <v>12753</v>
      </c>
      <c r="J442" s="491"/>
      <c r="K442" s="195">
        <f t="shared" si="24"/>
        <v>0</v>
      </c>
      <c r="L442" s="195">
        <f t="shared" si="25"/>
        <v>0</v>
      </c>
      <c r="M442" s="195">
        <f t="shared" si="26"/>
        <v>0</v>
      </c>
      <c r="N442" s="195">
        <f t="shared" si="27"/>
        <v>0</v>
      </c>
      <c r="P442" s="195">
        <v>0</v>
      </c>
      <c r="Q442" s="195">
        <v>0</v>
      </c>
    </row>
    <row r="443" spans="1:17" hidden="1" x14ac:dyDescent="0.25">
      <c r="A443" s="485" t="s">
        <v>777</v>
      </c>
      <c r="B443" s="490" t="str">
        <f>VLOOKUP(A443,[3]Sheet1!$B$1:$D$1757,3,FALSE)</f>
        <v>MANAGER, FACILITY II</v>
      </c>
      <c r="C443" s="490" t="str">
        <f>VLOOKUP(A443,[3]Sheet1!$B$1:$R$1757,17,FALSE)</f>
        <v>FMGR</v>
      </c>
      <c r="D443" s="493">
        <v>38436</v>
      </c>
      <c r="E443" s="481">
        <v>0</v>
      </c>
      <c r="F443" s="482">
        <f>IF(D443&lt;60,0,ROUND(($D443*F$2)+VLOOKUP($C443,[2]CONFIG!$A$33:$C$43,3,FALSE),0))</f>
        <v>12254</v>
      </c>
      <c r="G443" s="482">
        <f>IF(D443&lt;60,0,ROUND(($D443*G$2)+VLOOKUP($C443,[2]CONFIG!$A$33:$C$43,3,FALSE),0))</f>
        <v>12254</v>
      </c>
      <c r="H443" s="482">
        <f>IF(D443&lt;60,0,ROUND(($D443*H$2)+VLOOKUP($C443,[2]CONFIG!$A$33:$C$43,3,FALSE),0))</f>
        <v>12254</v>
      </c>
      <c r="I443" s="482">
        <f>IF(D443&lt;60,0,ROUND(($D443*I$2)+VLOOKUP($C443,[2]CONFIG!$A$33:$C$43,3,FALSE),0))</f>
        <v>12254</v>
      </c>
      <c r="J443" s="491"/>
      <c r="K443" s="195">
        <f t="shared" si="24"/>
        <v>0</v>
      </c>
      <c r="L443" s="195">
        <f t="shared" si="25"/>
        <v>0</v>
      </c>
      <c r="M443" s="195">
        <f t="shared" si="26"/>
        <v>0</v>
      </c>
      <c r="N443" s="195">
        <f t="shared" si="27"/>
        <v>0</v>
      </c>
      <c r="P443" s="195">
        <v>0</v>
      </c>
      <c r="Q443" s="195">
        <v>0</v>
      </c>
    </row>
    <row r="444" spans="1:17" hidden="1" x14ac:dyDescent="0.25">
      <c r="A444" s="485" t="s">
        <v>778</v>
      </c>
      <c r="B444" s="490" t="str">
        <f>VLOOKUP(A444,[3]Sheet1!$B$1:$D$1757,3,FALSE)</f>
        <v>PARTS/TOOL RM/COUNTR CLERK</v>
      </c>
      <c r="C444" s="490" t="str">
        <f>VLOOKUP(A444,[3]Sheet1!$B$1:$R$1757,17,FALSE)</f>
        <v>AMLG</v>
      </c>
      <c r="D444" s="493">
        <v>40062</v>
      </c>
      <c r="E444" s="481">
        <v>0</v>
      </c>
      <c r="F444" s="482">
        <f>IF(D444&lt;60,0,ROUND(($D444*F$2)+VLOOKUP($C444,[2]CONFIG!$A$33:$C$43,3,FALSE),0))</f>
        <v>12073</v>
      </c>
      <c r="G444" s="482">
        <f>IF(D444&lt;60,0,ROUND(($D444*G$2)+VLOOKUP($C444,[2]CONFIG!$A$33:$C$43,3,FALSE),0))</f>
        <v>12073</v>
      </c>
      <c r="H444" s="482">
        <f>IF(D444&lt;60,0,ROUND(($D444*H$2)+VLOOKUP($C444,[2]CONFIG!$A$33:$C$43,3,FALSE),0))</f>
        <v>12073</v>
      </c>
      <c r="I444" s="482">
        <f>IF(D444&lt;60,0,ROUND(($D444*I$2)+VLOOKUP($C444,[2]CONFIG!$A$33:$C$43,3,FALSE),0))</f>
        <v>12073</v>
      </c>
      <c r="J444" s="491"/>
      <c r="K444" s="195">
        <f t="shared" si="24"/>
        <v>0</v>
      </c>
      <c r="L444" s="195">
        <f t="shared" si="25"/>
        <v>0</v>
      </c>
      <c r="M444" s="195">
        <f t="shared" si="26"/>
        <v>0</v>
      </c>
      <c r="N444" s="195">
        <f t="shared" si="27"/>
        <v>0</v>
      </c>
      <c r="P444" s="195">
        <v>0</v>
      </c>
      <c r="Q444" s="195">
        <v>0</v>
      </c>
    </row>
    <row r="445" spans="1:17" hidden="1" x14ac:dyDescent="0.25">
      <c r="A445" s="485" t="s">
        <v>779</v>
      </c>
      <c r="B445" s="490" t="str">
        <f>VLOOKUP(A445,[3]Sheet1!$B$1:$D$1757,3,FALSE)</f>
        <v>TRUCK DRIVER</v>
      </c>
      <c r="C445" s="490" t="str">
        <f>VLOOKUP(A445,[3]Sheet1!$B$1:$R$1757,17,FALSE)</f>
        <v>GRND</v>
      </c>
      <c r="D445" s="493">
        <v>39200</v>
      </c>
      <c r="E445" s="481">
        <v>0</v>
      </c>
      <c r="F445" s="482">
        <f>IF(D445&lt;60,0,ROUND(($D445*F$2)+VLOOKUP($C445,[2]CONFIG!$A$33:$C$43,3,FALSE),0))</f>
        <v>12705</v>
      </c>
      <c r="G445" s="482">
        <f>IF(D445&lt;60,0,ROUND(($D445*G$2)+VLOOKUP($C445,[2]CONFIG!$A$33:$C$43,3,FALSE),0))</f>
        <v>12705</v>
      </c>
      <c r="H445" s="482">
        <f>IF(D445&lt;60,0,ROUND(($D445*H$2)+VLOOKUP($C445,[2]CONFIG!$A$33:$C$43,3,FALSE),0))</f>
        <v>12705</v>
      </c>
      <c r="I445" s="482">
        <f>IF(D445&lt;60,0,ROUND(($D445*I$2)+VLOOKUP($C445,[2]CONFIG!$A$33:$C$43,3,FALSE),0))</f>
        <v>12705</v>
      </c>
      <c r="J445" s="491"/>
      <c r="K445" s="195">
        <f t="shared" si="24"/>
        <v>0</v>
      </c>
      <c r="L445" s="195">
        <f t="shared" si="25"/>
        <v>0</v>
      </c>
      <c r="M445" s="195">
        <f t="shared" si="26"/>
        <v>0</v>
      </c>
      <c r="N445" s="195">
        <f t="shared" si="27"/>
        <v>0</v>
      </c>
      <c r="P445" s="195">
        <v>0</v>
      </c>
      <c r="Q445" s="195">
        <v>0</v>
      </c>
    </row>
    <row r="446" spans="1:17" hidden="1" x14ac:dyDescent="0.25">
      <c r="A446" s="485" t="s">
        <v>780</v>
      </c>
      <c r="B446" s="490" t="str">
        <f>VLOOKUP(A446,[3]Sheet1!$B$1:$D$1757,3,FALSE)</f>
        <v>LEAD</v>
      </c>
      <c r="C446" s="490" t="str">
        <f>VLOOKUP(A446,[3]Sheet1!$B$1:$R$1757,17,FALSE)</f>
        <v>NONE</v>
      </c>
      <c r="D446" s="493">
        <v>39000</v>
      </c>
      <c r="E446" s="481">
        <v>0</v>
      </c>
      <c r="F446" s="482">
        <f>IF(D446&lt;60,0,ROUND(($D446*F$2)+VLOOKUP($C446,[2]CONFIG!$A$33:$C$43,3,FALSE),0))</f>
        <v>11199</v>
      </c>
      <c r="G446" s="482">
        <f>IF(D446&lt;60,0,ROUND(($D446*G$2)+VLOOKUP($C446,[2]CONFIG!$A$33:$C$43,3,FALSE),0))</f>
        <v>11199</v>
      </c>
      <c r="H446" s="482">
        <f>IF(D446&lt;60,0,ROUND(($D446*H$2)+VLOOKUP($C446,[2]CONFIG!$A$33:$C$43,3,FALSE),0))</f>
        <v>11199</v>
      </c>
      <c r="I446" s="482">
        <f>IF(D446&lt;60,0,ROUND(($D446*I$2)+VLOOKUP($C446,[2]CONFIG!$A$33:$C$43,3,FALSE),0))</f>
        <v>11199</v>
      </c>
      <c r="J446" s="491"/>
      <c r="K446" s="195">
        <f t="shared" si="24"/>
        <v>0</v>
      </c>
      <c r="L446" s="195">
        <f t="shared" si="25"/>
        <v>0</v>
      </c>
      <c r="M446" s="195">
        <f t="shared" si="26"/>
        <v>0</v>
      </c>
      <c r="N446" s="195">
        <f t="shared" si="27"/>
        <v>0</v>
      </c>
      <c r="P446" s="195">
        <v>0</v>
      </c>
      <c r="Q446" s="195">
        <v>0</v>
      </c>
    </row>
    <row r="447" spans="1:17" hidden="1" x14ac:dyDescent="0.25">
      <c r="A447" s="485" t="s">
        <v>781</v>
      </c>
      <c r="B447" s="490" t="str">
        <f>VLOOKUP(A447,[3]Sheet1!$B$1:$D$1757,3,FALSE)</f>
        <v>ACCOUNTING TECHNICIAN I</v>
      </c>
      <c r="C447" s="490" t="str">
        <f>VLOOKUP(A447,[3]Sheet1!$B$1:$R$1757,17,FALSE)</f>
        <v>DAEO</v>
      </c>
      <c r="D447" s="493">
        <v>39072</v>
      </c>
      <c r="E447" s="481">
        <v>0</v>
      </c>
      <c r="F447" s="482">
        <f>IF(D447&lt;60,0,ROUND(($D447*F$2)+VLOOKUP($C447,[2]CONFIG!$A$33:$C$43,3,FALSE),0))</f>
        <v>11253</v>
      </c>
      <c r="G447" s="482">
        <f>IF(D447&lt;60,0,ROUND(($D447*G$2)+VLOOKUP($C447,[2]CONFIG!$A$33:$C$43,3,FALSE),0))</f>
        <v>11253</v>
      </c>
      <c r="H447" s="482">
        <f>IF(D447&lt;60,0,ROUND(($D447*H$2)+VLOOKUP($C447,[2]CONFIG!$A$33:$C$43,3,FALSE),0))</f>
        <v>11253</v>
      </c>
      <c r="I447" s="482">
        <f>IF(D447&lt;60,0,ROUND(($D447*I$2)+VLOOKUP($C447,[2]CONFIG!$A$33:$C$43,3,FALSE),0))</f>
        <v>11253</v>
      </c>
      <c r="J447" s="491"/>
      <c r="K447" s="195">
        <f t="shared" si="24"/>
        <v>0</v>
      </c>
      <c r="L447" s="195">
        <f t="shared" si="25"/>
        <v>0</v>
      </c>
      <c r="M447" s="195">
        <f t="shared" si="26"/>
        <v>0</v>
      </c>
      <c r="N447" s="195">
        <f t="shared" si="27"/>
        <v>0</v>
      </c>
      <c r="P447" s="195">
        <v>0</v>
      </c>
      <c r="Q447" s="195">
        <v>0</v>
      </c>
    </row>
    <row r="448" spans="1:17" hidden="1" x14ac:dyDescent="0.25">
      <c r="A448" s="485" t="s">
        <v>782</v>
      </c>
      <c r="B448" s="490" t="str">
        <f>VLOOKUP(A448,[3]Sheet1!$B$1:$D$1757,3,FALSE)</f>
        <v>BOOKKEEPER II</v>
      </c>
      <c r="C448" s="490" t="str">
        <f>VLOOKUP(A448,[3]Sheet1!$B$1:$R$1757,17,FALSE)</f>
        <v>DAEO</v>
      </c>
      <c r="D448" s="493">
        <v>39206</v>
      </c>
      <c r="E448" s="481">
        <v>0</v>
      </c>
      <c r="F448" s="482">
        <f>IF(D448&lt;60,0,ROUND(($D448*F$2)+VLOOKUP($C448,[2]CONFIG!$A$33:$C$43,3,FALSE),0))</f>
        <v>11278</v>
      </c>
      <c r="G448" s="482">
        <f>IF(D448&lt;60,0,ROUND(($D448*G$2)+VLOOKUP($C448,[2]CONFIG!$A$33:$C$43,3,FALSE),0))</f>
        <v>11278</v>
      </c>
      <c r="H448" s="482">
        <f>IF(D448&lt;60,0,ROUND(($D448*H$2)+VLOOKUP($C448,[2]CONFIG!$A$33:$C$43,3,FALSE),0))</f>
        <v>11278</v>
      </c>
      <c r="I448" s="482">
        <f>IF(D448&lt;60,0,ROUND(($D448*I$2)+VLOOKUP($C448,[2]CONFIG!$A$33:$C$43,3,FALSE),0))</f>
        <v>11278</v>
      </c>
      <c r="J448" s="491"/>
      <c r="K448" s="195">
        <f t="shared" si="24"/>
        <v>0</v>
      </c>
      <c r="L448" s="195">
        <f t="shared" si="25"/>
        <v>0</v>
      </c>
      <c r="M448" s="195">
        <f t="shared" si="26"/>
        <v>0</v>
      </c>
      <c r="N448" s="195">
        <f t="shared" si="27"/>
        <v>0</v>
      </c>
      <c r="P448" s="195">
        <v>0</v>
      </c>
      <c r="Q448" s="195">
        <v>0</v>
      </c>
    </row>
    <row r="449" spans="1:17" hidden="1" x14ac:dyDescent="0.25">
      <c r="A449" s="485" t="s">
        <v>783</v>
      </c>
      <c r="B449" s="490" t="str">
        <f>VLOOKUP(A449,[3]Sheet1!$B$1:$D$1757,3,FALSE)</f>
        <v>DATA PROCESSOR II</v>
      </c>
      <c r="C449" s="490" t="str">
        <f>VLOOKUP(A449,[3]Sheet1!$B$1:$R$1757,17,FALSE)</f>
        <v>DAEO</v>
      </c>
      <c r="D449" s="493">
        <v>37805</v>
      </c>
      <c r="E449" s="481">
        <v>0</v>
      </c>
      <c r="F449" s="482">
        <f>IF(D449&lt;60,0,ROUND(($D449*F$2)+VLOOKUP($C449,[2]CONFIG!$A$33:$C$43,3,FALSE),0))</f>
        <v>11014</v>
      </c>
      <c r="G449" s="482">
        <f>IF(D449&lt;60,0,ROUND(($D449*G$2)+VLOOKUP($C449,[2]CONFIG!$A$33:$C$43,3,FALSE),0))</f>
        <v>11014</v>
      </c>
      <c r="H449" s="482">
        <f>IF(D449&lt;60,0,ROUND(($D449*H$2)+VLOOKUP($C449,[2]CONFIG!$A$33:$C$43,3,FALSE),0))</f>
        <v>11014</v>
      </c>
      <c r="I449" s="482">
        <f>IF(D449&lt;60,0,ROUND(($D449*I$2)+VLOOKUP($C449,[2]CONFIG!$A$33:$C$43,3,FALSE),0))</f>
        <v>11014</v>
      </c>
      <c r="J449" s="491"/>
      <c r="K449" s="195">
        <f t="shared" si="24"/>
        <v>0</v>
      </c>
      <c r="L449" s="195">
        <f t="shared" si="25"/>
        <v>0</v>
      </c>
      <c r="M449" s="195">
        <f t="shared" si="26"/>
        <v>0</v>
      </c>
      <c r="N449" s="195">
        <f t="shared" si="27"/>
        <v>0</v>
      </c>
      <c r="P449" s="195">
        <f>E449+K449</f>
        <v>0</v>
      </c>
      <c r="Q449" s="195">
        <f>E449+L449</f>
        <v>0</v>
      </c>
    </row>
    <row r="450" spans="1:17" hidden="1" x14ac:dyDescent="0.25">
      <c r="A450" s="485" t="s">
        <v>784</v>
      </c>
      <c r="B450" s="490" t="str">
        <f>VLOOKUP(A450,[3]Sheet1!$B$1:$D$1757,3,FALSE)</f>
        <v>DISPATCH II</v>
      </c>
      <c r="C450" s="490" t="str">
        <f>VLOOKUP(A450,[3]Sheet1!$B$1:$R$1757,17,FALSE)</f>
        <v>NONE</v>
      </c>
      <c r="D450" s="493">
        <v>38080</v>
      </c>
      <c r="E450" s="481">
        <v>0</v>
      </c>
      <c r="F450" s="482">
        <f>IF(D450&lt;60,0,ROUND(($D450*F$2)+VLOOKUP($C450,[2]CONFIG!$A$33:$C$43,3,FALSE),0))</f>
        <v>11026</v>
      </c>
      <c r="G450" s="482">
        <f>IF(D450&lt;60,0,ROUND(($D450*G$2)+VLOOKUP($C450,[2]CONFIG!$A$33:$C$43,3,FALSE),0))</f>
        <v>11026</v>
      </c>
      <c r="H450" s="482">
        <f>IF(D450&lt;60,0,ROUND(($D450*H$2)+VLOOKUP($C450,[2]CONFIG!$A$33:$C$43,3,FALSE),0))</f>
        <v>11026</v>
      </c>
      <c r="I450" s="482">
        <f>IF(D450&lt;60,0,ROUND(($D450*I$2)+VLOOKUP($C450,[2]CONFIG!$A$33:$C$43,3,FALSE),0))</f>
        <v>11026</v>
      </c>
      <c r="J450" s="491"/>
      <c r="K450" s="195">
        <f t="shared" si="24"/>
        <v>0</v>
      </c>
      <c r="L450" s="195">
        <f t="shared" si="25"/>
        <v>0</v>
      </c>
      <c r="M450" s="195">
        <f t="shared" si="26"/>
        <v>0</v>
      </c>
      <c r="N450" s="195">
        <f t="shared" si="27"/>
        <v>0</v>
      </c>
      <c r="P450" s="195">
        <v>0</v>
      </c>
      <c r="Q450" s="195">
        <v>0</v>
      </c>
    </row>
    <row r="451" spans="1:17" hidden="1" x14ac:dyDescent="0.25">
      <c r="A451" s="485" t="s">
        <v>785</v>
      </c>
      <c r="B451" s="490" t="str">
        <f>VLOOKUP(A451,[3]Sheet1!$B$1:$D$1757,3,FALSE)</f>
        <v>OFFICE SUPPORT II</v>
      </c>
      <c r="C451" s="490" t="str">
        <f>VLOOKUP(A451,[3]Sheet1!$B$1:$R$1757,17,FALSE)</f>
        <v>DAEO</v>
      </c>
      <c r="D451" s="493">
        <v>38688</v>
      </c>
      <c r="E451" s="481">
        <v>0</v>
      </c>
      <c r="F451" s="482">
        <f>IF(D451&lt;60,0,ROUND(($D451*F$2)+VLOOKUP($C451,[2]CONFIG!$A$33:$C$43,3,FALSE),0))</f>
        <v>11180</v>
      </c>
      <c r="G451" s="482">
        <f>IF(D451&lt;60,0,ROUND(($D451*G$2)+VLOOKUP($C451,[2]CONFIG!$A$33:$C$43,3,FALSE),0))</f>
        <v>11180</v>
      </c>
      <c r="H451" s="482">
        <f>IF(D451&lt;60,0,ROUND(($D451*H$2)+VLOOKUP($C451,[2]CONFIG!$A$33:$C$43,3,FALSE),0))</f>
        <v>11180</v>
      </c>
      <c r="I451" s="482">
        <f>IF(D451&lt;60,0,ROUND(($D451*I$2)+VLOOKUP($C451,[2]CONFIG!$A$33:$C$43,3,FALSE),0))</f>
        <v>11180</v>
      </c>
      <c r="J451" s="491"/>
      <c r="K451" s="195">
        <f t="shared" si="24"/>
        <v>0</v>
      </c>
      <c r="L451" s="195">
        <f t="shared" si="25"/>
        <v>0</v>
      </c>
      <c r="M451" s="195">
        <f t="shared" si="26"/>
        <v>0</v>
      </c>
      <c r="N451" s="195">
        <f t="shared" si="27"/>
        <v>0</v>
      </c>
      <c r="P451" s="195">
        <v>0</v>
      </c>
      <c r="Q451" s="195">
        <v>0</v>
      </c>
    </row>
    <row r="452" spans="1:17" hidden="1" x14ac:dyDescent="0.25">
      <c r="A452" s="485" t="s">
        <v>786</v>
      </c>
      <c r="B452" s="490" t="str">
        <f>VLOOKUP(A452,[3]Sheet1!$B$1:$D$1757,3,FALSE)</f>
        <v>COORDINATOR, HR</v>
      </c>
      <c r="C452" s="490" t="str">
        <f>VLOOKUP(A452,[3]Sheet1!$B$1:$R$1757,17,FALSE)</f>
        <v>NONE</v>
      </c>
      <c r="D452" s="493">
        <v>36923</v>
      </c>
      <c r="E452" s="481">
        <v>0</v>
      </c>
      <c r="F452" s="482">
        <f>IF(D452&lt;60,0,ROUND(($D452*F$2)+VLOOKUP($C452,[2]CONFIG!$A$33:$C$43,3,FALSE),0))</f>
        <v>10807</v>
      </c>
      <c r="G452" s="482">
        <f>IF(D452&lt;60,0,ROUND(($D452*G$2)+VLOOKUP($C452,[2]CONFIG!$A$33:$C$43,3,FALSE),0))</f>
        <v>10807</v>
      </c>
      <c r="H452" s="482">
        <f>IF(D452&lt;60,0,ROUND(($D452*H$2)+VLOOKUP($C452,[2]CONFIG!$A$33:$C$43,3,FALSE),0))</f>
        <v>10807</v>
      </c>
      <c r="I452" s="482">
        <f>IF(D452&lt;60,0,ROUND(($D452*I$2)+VLOOKUP($C452,[2]CONFIG!$A$33:$C$43,3,FALSE),0))</f>
        <v>10807</v>
      </c>
      <c r="J452" s="491"/>
      <c r="K452" s="195">
        <f t="shared" si="24"/>
        <v>0</v>
      </c>
      <c r="L452" s="195">
        <f t="shared" si="25"/>
        <v>0</v>
      </c>
      <c r="M452" s="195">
        <f t="shared" si="26"/>
        <v>0</v>
      </c>
      <c r="N452" s="195">
        <f t="shared" si="27"/>
        <v>0</v>
      </c>
      <c r="P452" s="195">
        <v>0</v>
      </c>
      <c r="Q452" s="195">
        <v>0</v>
      </c>
    </row>
    <row r="453" spans="1:17" hidden="1" x14ac:dyDescent="0.25">
      <c r="A453" s="485" t="s">
        <v>787</v>
      </c>
      <c r="B453" s="490" t="str">
        <f>VLOOKUP(A453,[3]Sheet1!$B$1:$D$1757,3,FALSE)</f>
        <v>LAS TESTER</v>
      </c>
      <c r="C453" s="490" t="str">
        <f>VLOOKUP(A453,[3]Sheet1!$B$1:$R$1757,17,FALSE)</f>
        <v>NONE</v>
      </c>
      <c r="D453" s="493">
        <v>37750</v>
      </c>
      <c r="E453" s="481">
        <v>0</v>
      </c>
      <c r="F453" s="482">
        <f>IF(D453&lt;60,0,ROUND(($D453*F$2)+VLOOKUP($C453,[2]CONFIG!$A$33:$C$43,3,FALSE),0))</f>
        <v>10963</v>
      </c>
      <c r="G453" s="482">
        <f>IF(D453&lt;60,0,ROUND(($D453*G$2)+VLOOKUP($C453,[2]CONFIG!$A$33:$C$43,3,FALSE),0))</f>
        <v>10963</v>
      </c>
      <c r="H453" s="482">
        <f>IF(D453&lt;60,0,ROUND(($D453*H$2)+VLOOKUP($C453,[2]CONFIG!$A$33:$C$43,3,FALSE),0))</f>
        <v>10963</v>
      </c>
      <c r="I453" s="482">
        <f>IF(D453&lt;60,0,ROUND(($D453*I$2)+VLOOKUP($C453,[2]CONFIG!$A$33:$C$43,3,FALSE),0))</f>
        <v>10963</v>
      </c>
      <c r="J453" s="491"/>
      <c r="K453" s="195">
        <f t="shared" ref="K453:K516" si="28">(ROUND($E453*$K$2,2))</f>
        <v>0</v>
      </c>
      <c r="L453" s="195">
        <f t="shared" ref="L453:L516" si="29">(ROUND($E453*$L$2,2))</f>
        <v>0</v>
      </c>
      <c r="M453" s="195">
        <f t="shared" ref="M453:M516" si="30">(ROUND($E453*$M$2,2))</f>
        <v>0</v>
      </c>
      <c r="N453" s="195">
        <f t="shared" ref="N453:N516" si="31">(ROUND($E453*$N$2,2))</f>
        <v>0</v>
      </c>
      <c r="P453" s="195">
        <f>E453+K453</f>
        <v>0</v>
      </c>
      <c r="Q453" s="195">
        <f>E453+L453</f>
        <v>0</v>
      </c>
    </row>
    <row r="454" spans="1:17" hidden="1" x14ac:dyDescent="0.25">
      <c r="A454" s="485" t="s">
        <v>788</v>
      </c>
      <c r="B454" s="490" t="str">
        <f>VLOOKUP(A454,[3]Sheet1!$B$1:$D$1757,3,FALSE)</f>
        <v>SPECIAL EDUCATION ASST</v>
      </c>
      <c r="C454" s="490" t="str">
        <f>VLOOKUP(A454,[3]Sheet1!$B$1:$R$1757,17,FALSE)</f>
        <v>NONE</v>
      </c>
      <c r="D454" s="493">
        <v>37839</v>
      </c>
      <c r="E454" s="481">
        <v>0</v>
      </c>
      <c r="F454" s="482">
        <f>IF(D454&lt;60,0,ROUND(($D454*F$2)+VLOOKUP($C454,[2]CONFIG!$A$33:$C$43,3,FALSE),0))</f>
        <v>10980</v>
      </c>
      <c r="G454" s="482">
        <f>IF(D454&lt;60,0,ROUND(($D454*G$2)+VLOOKUP($C454,[2]CONFIG!$A$33:$C$43,3,FALSE),0))</f>
        <v>10980</v>
      </c>
      <c r="H454" s="482">
        <f>IF(D454&lt;60,0,ROUND(($D454*H$2)+VLOOKUP($C454,[2]CONFIG!$A$33:$C$43,3,FALSE),0))</f>
        <v>10980</v>
      </c>
      <c r="I454" s="482">
        <f>IF(D454&lt;60,0,ROUND(($D454*I$2)+VLOOKUP($C454,[2]CONFIG!$A$33:$C$43,3,FALSE),0))</f>
        <v>10980</v>
      </c>
      <c r="J454" s="491"/>
      <c r="K454" s="195">
        <f t="shared" si="28"/>
        <v>0</v>
      </c>
      <c r="L454" s="195">
        <f t="shared" si="29"/>
        <v>0</v>
      </c>
      <c r="M454" s="195">
        <f t="shared" si="30"/>
        <v>0</v>
      </c>
      <c r="N454" s="195">
        <f t="shared" si="31"/>
        <v>0</v>
      </c>
      <c r="P454" s="195">
        <v>0</v>
      </c>
      <c r="Q454" s="195">
        <v>0</v>
      </c>
    </row>
    <row r="455" spans="1:17" hidden="1" x14ac:dyDescent="0.25">
      <c r="A455" s="485" t="s">
        <v>257</v>
      </c>
      <c r="B455" s="490" t="str">
        <f>VLOOKUP(A455,[3]Sheet1!$B$1:$D$1757,3,FALSE)</f>
        <v>SCHOOL TECHNOLOGY SPEC II</v>
      </c>
      <c r="C455" s="490" t="str">
        <f>VLOOKUP(A455,[3]Sheet1!$B$1:$R$1757,17,FALSE)</f>
        <v>NONE</v>
      </c>
      <c r="D455" s="493">
        <v>37244</v>
      </c>
      <c r="E455" s="481">
        <v>0</v>
      </c>
      <c r="F455" s="482">
        <f>IF(D455&lt;60,0,ROUND(($D455*F$2)+VLOOKUP($C455,[2]CONFIG!$A$33:$C$43,3,FALSE),0))</f>
        <v>10868</v>
      </c>
      <c r="G455" s="482">
        <f>IF(D455&lt;60,0,ROUND(($D455*G$2)+VLOOKUP($C455,[2]CONFIG!$A$33:$C$43,3,FALSE),0))</f>
        <v>10868</v>
      </c>
      <c r="H455" s="482">
        <f>IF(D455&lt;60,0,ROUND(($D455*H$2)+VLOOKUP($C455,[2]CONFIG!$A$33:$C$43,3,FALSE),0))</f>
        <v>10868</v>
      </c>
      <c r="I455" s="482">
        <f>IF(D455&lt;60,0,ROUND(($D455*I$2)+VLOOKUP($C455,[2]CONFIG!$A$33:$C$43,3,FALSE),0))</f>
        <v>10868</v>
      </c>
      <c r="J455" s="491"/>
      <c r="K455" s="195">
        <f t="shared" si="28"/>
        <v>0</v>
      </c>
      <c r="L455" s="195">
        <f t="shared" si="29"/>
        <v>0</v>
      </c>
      <c r="M455" s="195">
        <f t="shared" si="30"/>
        <v>0</v>
      </c>
      <c r="N455" s="195">
        <f t="shared" si="31"/>
        <v>0</v>
      </c>
      <c r="P455" s="195">
        <f>E455+K455</f>
        <v>0</v>
      </c>
      <c r="Q455" s="195">
        <f>E455+L455</f>
        <v>0</v>
      </c>
    </row>
    <row r="456" spans="1:17" hidden="1" x14ac:dyDescent="0.25">
      <c r="A456" s="485" t="s">
        <v>789</v>
      </c>
      <c r="B456" s="490" t="str">
        <f>VLOOKUP(A456,[3]Sheet1!$B$1:$D$1757,3,FALSE)</f>
        <v>L1 ATHLETIC FIELD TECH</v>
      </c>
      <c r="C456" s="490" t="str">
        <f>VLOOKUP(A456,[3]Sheet1!$B$1:$R$1757,17,FALSE)</f>
        <v>GRND</v>
      </c>
      <c r="D456" s="493">
        <v>37730</v>
      </c>
      <c r="E456" s="481">
        <v>0</v>
      </c>
      <c r="F456" s="482">
        <f>IF(D456&lt;60,0,ROUND(($D456*F$2)+VLOOKUP($C456,[2]CONFIG!$A$33:$C$43,3,FALSE),0))</f>
        <v>12427</v>
      </c>
      <c r="G456" s="482">
        <f>IF(D456&lt;60,0,ROUND(($D456*G$2)+VLOOKUP($C456,[2]CONFIG!$A$33:$C$43,3,FALSE),0))</f>
        <v>12427</v>
      </c>
      <c r="H456" s="482">
        <f>IF(D456&lt;60,0,ROUND(($D456*H$2)+VLOOKUP($C456,[2]CONFIG!$A$33:$C$43,3,FALSE),0))</f>
        <v>12427</v>
      </c>
      <c r="I456" s="482">
        <f>IF(D456&lt;60,0,ROUND(($D456*I$2)+VLOOKUP($C456,[2]CONFIG!$A$33:$C$43,3,FALSE),0))</f>
        <v>12427</v>
      </c>
      <c r="J456" s="491"/>
      <c r="K456" s="195">
        <f t="shared" si="28"/>
        <v>0</v>
      </c>
      <c r="L456" s="195">
        <f t="shared" si="29"/>
        <v>0</v>
      </c>
      <c r="M456" s="195">
        <f t="shared" si="30"/>
        <v>0</v>
      </c>
      <c r="N456" s="195">
        <f t="shared" si="31"/>
        <v>0</v>
      </c>
      <c r="P456" s="195">
        <v>0</v>
      </c>
      <c r="Q456" s="195">
        <v>0</v>
      </c>
    </row>
    <row r="457" spans="1:17" hidden="1" x14ac:dyDescent="0.25">
      <c r="A457" s="485" t="s">
        <v>790</v>
      </c>
      <c r="B457" s="490" t="str">
        <f>VLOOKUP(A457,[3]Sheet1!$B$1:$D$1757,3,FALSE)</f>
        <v>L1 FENCING MTCE TECH</v>
      </c>
      <c r="C457" s="490" t="str">
        <f>VLOOKUP(A457,[3]Sheet1!$B$1:$R$1757,17,FALSE)</f>
        <v>GRND</v>
      </c>
      <c r="D457" s="493">
        <v>38102</v>
      </c>
      <c r="E457" s="481">
        <v>0</v>
      </c>
      <c r="F457" s="482">
        <f>IF(D457&lt;60,0,ROUND(($D457*F$2)+VLOOKUP($C457,[2]CONFIG!$A$33:$C$43,3,FALSE),0))</f>
        <v>12498</v>
      </c>
      <c r="G457" s="482">
        <f>IF(D457&lt;60,0,ROUND(($D457*G$2)+VLOOKUP($C457,[2]CONFIG!$A$33:$C$43,3,FALSE),0))</f>
        <v>12498</v>
      </c>
      <c r="H457" s="482">
        <f>IF(D457&lt;60,0,ROUND(($D457*H$2)+VLOOKUP($C457,[2]CONFIG!$A$33:$C$43,3,FALSE),0))</f>
        <v>12498</v>
      </c>
      <c r="I457" s="482">
        <f>IF(D457&lt;60,0,ROUND(($D457*I$2)+VLOOKUP($C457,[2]CONFIG!$A$33:$C$43,3,FALSE),0))</f>
        <v>12498</v>
      </c>
      <c r="J457" s="491"/>
      <c r="K457" s="195">
        <f t="shared" si="28"/>
        <v>0</v>
      </c>
      <c r="L457" s="195">
        <f t="shared" si="29"/>
        <v>0</v>
      </c>
      <c r="M457" s="195">
        <f t="shared" si="30"/>
        <v>0</v>
      </c>
      <c r="N457" s="195">
        <f t="shared" si="31"/>
        <v>0</v>
      </c>
      <c r="P457" s="195">
        <v>0</v>
      </c>
      <c r="Q457" s="195">
        <v>0</v>
      </c>
    </row>
    <row r="458" spans="1:17" hidden="1" x14ac:dyDescent="0.25">
      <c r="A458" s="485" t="s">
        <v>791</v>
      </c>
      <c r="B458" s="490" t="str">
        <f>VLOOKUP(A458,[3]Sheet1!$B$1:$D$1757,3,FALSE)</f>
        <v>L1 MOTOR REPAIR TECH</v>
      </c>
      <c r="C458" s="490" t="str">
        <f>VLOOKUP(A458,[3]Sheet1!$B$1:$R$1757,17,FALSE)</f>
        <v>GRND</v>
      </c>
      <c r="D458" s="493">
        <v>38102</v>
      </c>
      <c r="E458" s="481">
        <v>0</v>
      </c>
      <c r="F458" s="482">
        <f>IF(D458&lt;60,0,ROUND(($D458*F$2)+VLOOKUP($C458,[2]CONFIG!$A$33:$C$43,3,FALSE),0))</f>
        <v>12498</v>
      </c>
      <c r="G458" s="482">
        <f>IF(D458&lt;60,0,ROUND(($D458*G$2)+VLOOKUP($C458,[2]CONFIG!$A$33:$C$43,3,FALSE),0))</f>
        <v>12498</v>
      </c>
      <c r="H458" s="482">
        <f>IF(D458&lt;60,0,ROUND(($D458*H$2)+VLOOKUP($C458,[2]CONFIG!$A$33:$C$43,3,FALSE),0))</f>
        <v>12498</v>
      </c>
      <c r="I458" s="482">
        <f>IF(D458&lt;60,0,ROUND(($D458*I$2)+VLOOKUP($C458,[2]CONFIG!$A$33:$C$43,3,FALSE),0))</f>
        <v>12498</v>
      </c>
      <c r="J458" s="491"/>
      <c r="K458" s="195">
        <f t="shared" si="28"/>
        <v>0</v>
      </c>
      <c r="L458" s="195">
        <f t="shared" si="29"/>
        <v>0</v>
      </c>
      <c r="M458" s="195">
        <f t="shared" si="30"/>
        <v>0</v>
      </c>
      <c r="N458" s="195">
        <f t="shared" si="31"/>
        <v>0</v>
      </c>
      <c r="P458" s="195">
        <v>0</v>
      </c>
      <c r="Q458" s="195">
        <v>0</v>
      </c>
    </row>
    <row r="459" spans="1:17" hidden="1" x14ac:dyDescent="0.25">
      <c r="A459" s="485" t="s">
        <v>792</v>
      </c>
      <c r="B459" s="490" t="str">
        <f>VLOOKUP(A459,[3]Sheet1!$B$1:$D$1757,3,FALSE)</f>
        <v>SECURITY PATROL</v>
      </c>
      <c r="C459" s="490" t="str">
        <f>VLOOKUP(A459,[3]Sheet1!$B$1:$R$1757,17,FALSE)</f>
        <v>NONE</v>
      </c>
      <c r="D459" s="493">
        <v>37162</v>
      </c>
      <c r="E459" s="481">
        <v>0</v>
      </c>
      <c r="F459" s="482">
        <f>IF(D459&lt;60,0,ROUND(($D459*F$2)+VLOOKUP($C459,[2]CONFIG!$A$33:$C$43,3,FALSE),0))</f>
        <v>10852</v>
      </c>
      <c r="G459" s="482">
        <f>IF(D459&lt;60,0,ROUND(($D459*G$2)+VLOOKUP($C459,[2]CONFIG!$A$33:$C$43,3,FALSE),0))</f>
        <v>10852</v>
      </c>
      <c r="H459" s="482">
        <f>IF(D459&lt;60,0,ROUND(($D459*H$2)+VLOOKUP($C459,[2]CONFIG!$A$33:$C$43,3,FALSE),0))</f>
        <v>10852</v>
      </c>
      <c r="I459" s="482">
        <f>IF(D459&lt;60,0,ROUND(($D459*I$2)+VLOOKUP($C459,[2]CONFIG!$A$33:$C$43,3,FALSE),0))</f>
        <v>10852</v>
      </c>
      <c r="J459" s="491"/>
      <c r="K459" s="195">
        <f t="shared" si="28"/>
        <v>0</v>
      </c>
      <c r="L459" s="195">
        <f t="shared" si="29"/>
        <v>0</v>
      </c>
      <c r="M459" s="195">
        <f t="shared" si="30"/>
        <v>0</v>
      </c>
      <c r="N459" s="195">
        <f t="shared" si="31"/>
        <v>0</v>
      </c>
      <c r="P459" s="195">
        <v>0</v>
      </c>
      <c r="Q459" s="195">
        <v>0</v>
      </c>
    </row>
    <row r="460" spans="1:17" hidden="1" x14ac:dyDescent="0.25">
      <c r="A460" s="485" t="s">
        <v>793</v>
      </c>
      <c r="B460" s="490" t="str">
        <f>VLOOKUP(A460,[3]Sheet1!$B$1:$D$1757,3,FALSE)</f>
        <v>SPECIALIST, SWAP</v>
      </c>
      <c r="C460" s="490" t="str">
        <f>VLOOKUP(A460,[3]Sheet1!$B$1:$R$1757,17,FALSE)</f>
        <v>NONE</v>
      </c>
      <c r="D460" s="493">
        <v>38063</v>
      </c>
      <c r="E460" s="481">
        <v>0</v>
      </c>
      <c r="F460" s="482">
        <f>IF(D460&lt;60,0,ROUND(($D460*F$2)+VLOOKUP($C460,[2]CONFIG!$A$33:$C$43,3,FALSE),0))</f>
        <v>11022</v>
      </c>
      <c r="G460" s="482">
        <f>IF(D460&lt;60,0,ROUND(($D460*G$2)+VLOOKUP($C460,[2]CONFIG!$A$33:$C$43,3,FALSE),0))</f>
        <v>11022</v>
      </c>
      <c r="H460" s="482">
        <f>IF(D460&lt;60,0,ROUND(($D460*H$2)+VLOOKUP($C460,[2]CONFIG!$A$33:$C$43,3,FALSE),0))</f>
        <v>11022</v>
      </c>
      <c r="I460" s="482">
        <f>IF(D460&lt;60,0,ROUND(($D460*I$2)+VLOOKUP($C460,[2]CONFIG!$A$33:$C$43,3,FALSE),0))</f>
        <v>11022</v>
      </c>
      <c r="J460" s="491"/>
      <c r="K460" s="195">
        <f t="shared" si="28"/>
        <v>0</v>
      </c>
      <c r="L460" s="195">
        <f t="shared" si="29"/>
        <v>0</v>
      </c>
      <c r="M460" s="195">
        <f t="shared" si="30"/>
        <v>0</v>
      </c>
      <c r="N460" s="195">
        <f t="shared" si="31"/>
        <v>0</v>
      </c>
      <c r="P460" s="195">
        <v>0</v>
      </c>
      <c r="Q460" s="195">
        <v>0</v>
      </c>
    </row>
    <row r="461" spans="1:17" hidden="1" x14ac:dyDescent="0.25">
      <c r="A461" s="485" t="s">
        <v>794</v>
      </c>
      <c r="B461" s="490" t="str">
        <f>VLOOKUP(A461,[3]Sheet1!$B$1:$D$1757,3,FALSE)</f>
        <v>VENDING MACHINE RTE DRIVER</v>
      </c>
      <c r="C461" s="490" t="str">
        <f>VLOOKUP(A461,[3]Sheet1!$B$1:$R$1757,17,FALSE)</f>
        <v>GRND</v>
      </c>
      <c r="D461" s="493">
        <v>38044</v>
      </c>
      <c r="E461" s="481">
        <v>0</v>
      </c>
      <c r="F461" s="482">
        <f>IF(D461&lt;60,0,ROUND(($D461*F$2)+VLOOKUP($C461,[2]CONFIG!$A$33:$C$43,3,FALSE),0))</f>
        <v>12487</v>
      </c>
      <c r="G461" s="482">
        <f>IF(D461&lt;60,0,ROUND(($D461*G$2)+VLOOKUP($C461,[2]CONFIG!$A$33:$C$43,3,FALSE),0))</f>
        <v>12487</v>
      </c>
      <c r="H461" s="482">
        <f>IF(D461&lt;60,0,ROUND(($D461*H$2)+VLOOKUP($C461,[2]CONFIG!$A$33:$C$43,3,FALSE),0))</f>
        <v>12487</v>
      </c>
      <c r="I461" s="482">
        <f>IF(D461&lt;60,0,ROUND(($D461*I$2)+VLOOKUP($C461,[2]CONFIG!$A$33:$C$43,3,FALSE),0))</f>
        <v>12487</v>
      </c>
      <c r="J461" s="491"/>
      <c r="K461" s="195">
        <f t="shared" si="28"/>
        <v>0</v>
      </c>
      <c r="L461" s="195">
        <f t="shared" si="29"/>
        <v>0</v>
      </c>
      <c r="M461" s="195">
        <f t="shared" si="30"/>
        <v>0</v>
      </c>
      <c r="N461" s="195">
        <f t="shared" si="31"/>
        <v>0</v>
      </c>
      <c r="P461" s="195">
        <v>0</v>
      </c>
      <c r="Q461" s="195">
        <v>0</v>
      </c>
    </row>
    <row r="462" spans="1:17" hidden="1" x14ac:dyDescent="0.25">
      <c r="A462" s="485" t="s">
        <v>247</v>
      </c>
      <c r="B462" s="490" t="str">
        <f>VLOOKUP(A462,[3]Sheet1!$B$1:$D$1757,3,FALSE)</f>
        <v>SFPC LIAISON SPECIALIST</v>
      </c>
      <c r="C462" s="490" t="str">
        <f>VLOOKUP(A462,[3]Sheet1!$B$1:$R$1757,17,FALSE)</f>
        <v>NONE</v>
      </c>
      <c r="D462" s="493">
        <v>36848</v>
      </c>
      <c r="E462" s="481">
        <v>0</v>
      </c>
      <c r="F462" s="482">
        <f>IF(D462&lt;60,0,ROUND(($D462*F$2)+VLOOKUP($C462,[2]CONFIG!$A$33:$C$43,3,FALSE),0))</f>
        <v>10793</v>
      </c>
      <c r="G462" s="482">
        <f>IF(D462&lt;60,0,ROUND(($D462*G$2)+VLOOKUP($C462,[2]CONFIG!$A$33:$C$43,3,FALSE),0))</f>
        <v>10793</v>
      </c>
      <c r="H462" s="482">
        <f>IF(D462&lt;60,0,ROUND(($D462*H$2)+VLOOKUP($C462,[2]CONFIG!$A$33:$C$43,3,FALSE),0))</f>
        <v>10793</v>
      </c>
      <c r="I462" s="482">
        <f>IF(D462&lt;60,0,ROUND(($D462*I$2)+VLOOKUP($C462,[2]CONFIG!$A$33:$C$43,3,FALSE),0))</f>
        <v>10793</v>
      </c>
      <c r="J462" s="491"/>
      <c r="K462" s="195">
        <f t="shared" si="28"/>
        <v>0</v>
      </c>
      <c r="L462" s="195">
        <f t="shared" si="29"/>
        <v>0</v>
      </c>
      <c r="M462" s="195">
        <f t="shared" si="30"/>
        <v>0</v>
      </c>
      <c r="N462" s="195">
        <f t="shared" si="31"/>
        <v>0</v>
      </c>
      <c r="P462" s="195">
        <v>0</v>
      </c>
      <c r="Q462" s="195">
        <v>0</v>
      </c>
    </row>
    <row r="463" spans="1:17" hidden="1" x14ac:dyDescent="0.25">
      <c r="A463" s="485" t="s">
        <v>795</v>
      </c>
      <c r="B463" s="490" t="str">
        <f>VLOOKUP(A463,[3]Sheet1!$B$1:$D$1757,3,FALSE)</f>
        <v>L1 MILLWRIGHT</v>
      </c>
      <c r="C463" s="490" t="str">
        <f>VLOOKUP(A463,[3]Sheet1!$B$1:$R$1757,17,FALSE)</f>
        <v>GRND</v>
      </c>
      <c r="D463" s="493">
        <v>35496</v>
      </c>
      <c r="E463" s="481">
        <v>0</v>
      </c>
      <c r="F463" s="482">
        <f>IF(D463&lt;60,0,ROUND(($D463*F$2)+VLOOKUP($C463,[2]CONFIG!$A$33:$C$43,3,FALSE),0))</f>
        <v>12006</v>
      </c>
      <c r="G463" s="482">
        <f>IF(D463&lt;60,0,ROUND(($D463*G$2)+VLOOKUP($C463,[2]CONFIG!$A$33:$C$43,3,FALSE),0))</f>
        <v>12006</v>
      </c>
      <c r="H463" s="482">
        <f>IF(D463&lt;60,0,ROUND(($D463*H$2)+VLOOKUP($C463,[2]CONFIG!$A$33:$C$43,3,FALSE),0))</f>
        <v>12006</v>
      </c>
      <c r="I463" s="482">
        <f>IF(D463&lt;60,0,ROUND(($D463*I$2)+VLOOKUP($C463,[2]CONFIG!$A$33:$C$43,3,FALSE),0))</f>
        <v>12006</v>
      </c>
      <c r="J463" s="491"/>
      <c r="K463" s="195">
        <f t="shared" si="28"/>
        <v>0</v>
      </c>
      <c r="L463" s="195">
        <f t="shared" si="29"/>
        <v>0</v>
      </c>
      <c r="M463" s="195">
        <f t="shared" si="30"/>
        <v>0</v>
      </c>
      <c r="N463" s="195">
        <f t="shared" si="31"/>
        <v>0</v>
      </c>
      <c r="P463" s="195">
        <v>0</v>
      </c>
      <c r="Q463" s="195">
        <v>0</v>
      </c>
    </row>
    <row r="464" spans="1:17" hidden="1" x14ac:dyDescent="0.25">
      <c r="A464" s="485" t="s">
        <v>796</v>
      </c>
      <c r="B464" s="490" t="str">
        <f>VLOOKUP(A464,[3]Sheet1!$B$1:$D$1757,3,FALSE)</f>
        <v>MANAGER, FACILITY I</v>
      </c>
      <c r="C464" s="490" t="str">
        <f>VLOOKUP(A464,[3]Sheet1!$B$1:$R$1757,17,FALSE)</f>
        <v>FMGR</v>
      </c>
      <c r="D464" s="493">
        <v>35496</v>
      </c>
      <c r="E464" s="481">
        <v>0</v>
      </c>
      <c r="F464" s="482">
        <f>IF(D464&lt;60,0,ROUND(($D464*F$2)+VLOOKUP($C464,[2]CONFIG!$A$33:$C$43,3,FALSE),0))</f>
        <v>11699</v>
      </c>
      <c r="G464" s="482">
        <f>IF(D464&lt;60,0,ROUND(($D464*G$2)+VLOOKUP($C464,[2]CONFIG!$A$33:$C$43,3,FALSE),0))</f>
        <v>11699</v>
      </c>
      <c r="H464" s="482">
        <f>IF(D464&lt;60,0,ROUND(($D464*H$2)+VLOOKUP($C464,[2]CONFIG!$A$33:$C$43,3,FALSE),0))</f>
        <v>11699</v>
      </c>
      <c r="I464" s="482">
        <f>IF(D464&lt;60,0,ROUND(($D464*I$2)+VLOOKUP($C464,[2]CONFIG!$A$33:$C$43,3,FALSE),0))</f>
        <v>11699</v>
      </c>
      <c r="J464" s="491"/>
      <c r="K464" s="195">
        <f t="shared" si="28"/>
        <v>0</v>
      </c>
      <c r="L464" s="195">
        <f t="shared" si="29"/>
        <v>0</v>
      </c>
      <c r="M464" s="195">
        <f t="shared" si="30"/>
        <v>0</v>
      </c>
      <c r="N464" s="195">
        <f t="shared" si="31"/>
        <v>0</v>
      </c>
      <c r="P464" s="195">
        <v>0</v>
      </c>
      <c r="Q464" s="195">
        <v>0</v>
      </c>
    </row>
    <row r="465" spans="1:17" hidden="1" x14ac:dyDescent="0.25">
      <c r="A465" s="485" t="s">
        <v>797</v>
      </c>
      <c r="B465" s="490" t="str">
        <f>VLOOKUP(A465,[3]Sheet1!$B$1:$D$1757,3,FALSE)</f>
        <v>SECURITY RESOURCE SPEC</v>
      </c>
      <c r="C465" s="490" t="str">
        <f>VLOOKUP(A465,[3]Sheet1!$B$1:$R$1757,17,FALSE)</f>
        <v>NONE</v>
      </c>
      <c r="D465" s="493">
        <v>35554</v>
      </c>
      <c r="E465" s="481">
        <v>0</v>
      </c>
      <c r="F465" s="482">
        <f>IF(D465&lt;60,0,ROUND(($D465*F$2)+VLOOKUP($C465,[2]CONFIG!$A$33:$C$43,3,FALSE),0))</f>
        <v>10549</v>
      </c>
      <c r="G465" s="482">
        <f>IF(D465&lt;60,0,ROUND(($D465*G$2)+VLOOKUP($C465,[2]CONFIG!$A$33:$C$43,3,FALSE),0))</f>
        <v>10549</v>
      </c>
      <c r="H465" s="482">
        <f>IF(D465&lt;60,0,ROUND(($D465*H$2)+VLOOKUP($C465,[2]CONFIG!$A$33:$C$43,3,FALSE),0))</f>
        <v>10549</v>
      </c>
      <c r="I465" s="482">
        <f>IF(D465&lt;60,0,ROUND(($D465*I$2)+VLOOKUP($C465,[2]CONFIG!$A$33:$C$43,3,FALSE),0))</f>
        <v>10549</v>
      </c>
      <c r="J465" s="491"/>
      <c r="K465" s="195">
        <f t="shared" si="28"/>
        <v>0</v>
      </c>
      <c r="L465" s="195">
        <f t="shared" si="29"/>
        <v>0</v>
      </c>
      <c r="M465" s="195">
        <f t="shared" si="30"/>
        <v>0</v>
      </c>
      <c r="N465" s="195">
        <f t="shared" si="31"/>
        <v>0</v>
      </c>
      <c r="P465" s="195">
        <v>0</v>
      </c>
      <c r="Q465" s="195">
        <v>0</v>
      </c>
    </row>
    <row r="466" spans="1:17" hidden="1" x14ac:dyDescent="0.25">
      <c r="A466" s="485" t="s">
        <v>281</v>
      </c>
      <c r="B466" s="490" t="str">
        <f>VLOOKUP(A466,[3]Sheet1!$B$1:$D$1757,3,FALSE)</f>
        <v>BOOKKEEPER II</v>
      </c>
      <c r="C466" s="490" t="str">
        <f>VLOOKUP(A466,[3]Sheet1!$B$1:$R$1757,17,FALSE)</f>
        <v>DAEO</v>
      </c>
      <c r="D466" s="493">
        <v>34813</v>
      </c>
      <c r="E466" s="481">
        <v>0</v>
      </c>
      <c r="F466" s="482">
        <f>IF(D466&lt;60,0,ROUND(($D466*F$2)+VLOOKUP($C466,[2]CONFIG!$A$33:$C$43,3,FALSE),0))</f>
        <v>10449</v>
      </c>
      <c r="G466" s="482">
        <f>IF(D466&lt;60,0,ROUND(($D466*G$2)+VLOOKUP($C466,[2]CONFIG!$A$33:$C$43,3,FALSE),0))</f>
        <v>10449</v>
      </c>
      <c r="H466" s="482">
        <f>IF(D466&lt;60,0,ROUND(($D466*H$2)+VLOOKUP($C466,[2]CONFIG!$A$33:$C$43,3,FALSE),0))</f>
        <v>10449</v>
      </c>
      <c r="I466" s="482">
        <f>IF(D466&lt;60,0,ROUND(($D466*I$2)+VLOOKUP($C466,[2]CONFIG!$A$33:$C$43,3,FALSE),0))</f>
        <v>10449</v>
      </c>
      <c r="J466" s="491"/>
      <c r="K466" s="195">
        <f t="shared" si="28"/>
        <v>0</v>
      </c>
      <c r="L466" s="195">
        <f t="shared" si="29"/>
        <v>0</v>
      </c>
      <c r="M466" s="195">
        <f t="shared" si="30"/>
        <v>0</v>
      </c>
      <c r="N466" s="195">
        <f t="shared" si="31"/>
        <v>0</v>
      </c>
      <c r="P466" s="195">
        <v>0</v>
      </c>
      <c r="Q466" s="195">
        <v>0</v>
      </c>
    </row>
    <row r="467" spans="1:17" hidden="1" x14ac:dyDescent="0.25">
      <c r="A467" s="485" t="s">
        <v>283</v>
      </c>
      <c r="B467" s="490" t="str">
        <f>VLOOKUP(A467,[3]Sheet1!$B$1:$D$1757,3,FALSE)</f>
        <v>OFFICE SUPPORT II</v>
      </c>
      <c r="C467" s="490" t="str">
        <f>VLOOKUP(A467,[3]Sheet1!$B$1:$R$1757,17,FALSE)</f>
        <v>DAEO</v>
      </c>
      <c r="D467" s="493">
        <v>34531</v>
      </c>
      <c r="E467" s="481">
        <v>0</v>
      </c>
      <c r="F467" s="482">
        <f>IF(D467&lt;60,0,ROUND(($D467*F$2)+VLOOKUP($C467,[2]CONFIG!$A$33:$C$43,3,FALSE),0))</f>
        <v>10395</v>
      </c>
      <c r="G467" s="482">
        <f>IF(D467&lt;60,0,ROUND(($D467*G$2)+VLOOKUP($C467,[2]CONFIG!$A$33:$C$43,3,FALSE),0))</f>
        <v>10395</v>
      </c>
      <c r="H467" s="482">
        <f>IF(D467&lt;60,0,ROUND(($D467*H$2)+VLOOKUP($C467,[2]CONFIG!$A$33:$C$43,3,FALSE),0))</f>
        <v>10395</v>
      </c>
      <c r="I467" s="482">
        <f>IF(D467&lt;60,0,ROUND(($D467*I$2)+VLOOKUP($C467,[2]CONFIG!$A$33:$C$43,3,FALSE),0))</f>
        <v>10395</v>
      </c>
      <c r="J467" s="491"/>
      <c r="K467" s="195">
        <f t="shared" si="28"/>
        <v>0</v>
      </c>
      <c r="L467" s="195">
        <f t="shared" si="29"/>
        <v>0</v>
      </c>
      <c r="M467" s="195">
        <f t="shared" si="30"/>
        <v>0</v>
      </c>
      <c r="N467" s="195">
        <f t="shared" si="31"/>
        <v>0</v>
      </c>
      <c r="P467" s="195">
        <v>0</v>
      </c>
      <c r="Q467" s="195">
        <v>0</v>
      </c>
    </row>
    <row r="468" spans="1:17" hidden="1" x14ac:dyDescent="0.25">
      <c r="A468" s="485" t="s">
        <v>280</v>
      </c>
      <c r="B468" s="490" t="str">
        <f>VLOOKUP(A468,[3]Sheet1!$B$1:$D$1757,3,FALSE)</f>
        <v>SECRETARY II</v>
      </c>
      <c r="C468" s="490" t="str">
        <f>VLOOKUP(A468,[3]Sheet1!$B$1:$R$1757,17,FALSE)</f>
        <v>DAEO</v>
      </c>
      <c r="D468" s="493">
        <v>35042</v>
      </c>
      <c r="E468" s="481">
        <v>0</v>
      </c>
      <c r="F468" s="482">
        <f>IF(D468&lt;60,0,ROUND(($D468*F$2)+VLOOKUP($C468,[2]CONFIG!$A$33:$C$43,3,FALSE),0))</f>
        <v>10492</v>
      </c>
      <c r="G468" s="482">
        <f>IF(D468&lt;60,0,ROUND(($D468*G$2)+VLOOKUP($C468,[2]CONFIG!$A$33:$C$43,3,FALSE),0))</f>
        <v>10492</v>
      </c>
      <c r="H468" s="482">
        <f>IF(D468&lt;60,0,ROUND(($D468*H$2)+VLOOKUP($C468,[2]CONFIG!$A$33:$C$43,3,FALSE),0))</f>
        <v>10492</v>
      </c>
      <c r="I468" s="482">
        <f>IF(D468&lt;60,0,ROUND(($D468*I$2)+VLOOKUP($C468,[2]CONFIG!$A$33:$C$43,3,FALSE),0))</f>
        <v>10492</v>
      </c>
      <c r="J468" s="491"/>
      <c r="K468" s="195">
        <f t="shared" si="28"/>
        <v>0</v>
      </c>
      <c r="L468" s="195">
        <f t="shared" si="29"/>
        <v>0</v>
      </c>
      <c r="M468" s="195">
        <f t="shared" si="30"/>
        <v>0</v>
      </c>
      <c r="N468" s="195">
        <f t="shared" si="31"/>
        <v>0</v>
      </c>
      <c r="P468" s="195">
        <v>0</v>
      </c>
      <c r="Q468" s="195">
        <v>0</v>
      </c>
    </row>
    <row r="469" spans="1:17" hidden="1" x14ac:dyDescent="0.25">
      <c r="A469" s="485" t="s">
        <v>798</v>
      </c>
      <c r="B469" s="490" t="str">
        <f>VLOOKUP(A469,[3]Sheet1!$B$1:$D$1757,3,FALSE)</f>
        <v>CHILD CARE SITE COORD</v>
      </c>
      <c r="C469" s="490" t="str">
        <f>VLOOKUP(A469,[3]Sheet1!$B$1:$R$1757,17,FALSE)</f>
        <v>NONE</v>
      </c>
      <c r="D469" s="493">
        <v>35012</v>
      </c>
      <c r="E469" s="481">
        <v>0</v>
      </c>
      <c r="F469" s="482">
        <f>IF(D469&lt;60,0,ROUND(($D469*F$2)+VLOOKUP($C469,[2]CONFIG!$A$33:$C$43,3,FALSE),0))</f>
        <v>10446</v>
      </c>
      <c r="G469" s="482">
        <f>IF(D469&lt;60,0,ROUND(($D469*G$2)+VLOOKUP($C469,[2]CONFIG!$A$33:$C$43,3,FALSE),0))</f>
        <v>10446</v>
      </c>
      <c r="H469" s="482">
        <f>IF(D469&lt;60,0,ROUND(($D469*H$2)+VLOOKUP($C469,[2]CONFIG!$A$33:$C$43,3,FALSE),0))</f>
        <v>10446</v>
      </c>
      <c r="I469" s="482">
        <f>IF(D469&lt;60,0,ROUND(($D469*I$2)+VLOOKUP($C469,[2]CONFIG!$A$33:$C$43,3,FALSE),0))</f>
        <v>10446</v>
      </c>
      <c r="J469" s="491"/>
      <c r="K469" s="195">
        <f t="shared" si="28"/>
        <v>0</v>
      </c>
      <c r="L469" s="195">
        <f t="shared" si="29"/>
        <v>0</v>
      </c>
      <c r="M469" s="195">
        <f t="shared" si="30"/>
        <v>0</v>
      </c>
      <c r="N469" s="195">
        <f t="shared" si="31"/>
        <v>0</v>
      </c>
      <c r="P469" s="195">
        <v>0</v>
      </c>
      <c r="Q469" s="195">
        <v>0</v>
      </c>
    </row>
    <row r="470" spans="1:17" hidden="1" x14ac:dyDescent="0.25">
      <c r="A470" s="485" t="s">
        <v>799</v>
      </c>
      <c r="B470" s="490" t="str">
        <f>VLOOKUP(A470,[3]Sheet1!$B$1:$D$1757,3,FALSE)</f>
        <v>TEACHER, EGOS ANNUAL (915)</v>
      </c>
      <c r="C470" s="490" t="str">
        <f>VLOOKUP(A470,[3]Sheet1!$B$1:$R$1757,17,FALSE)</f>
        <v>VCTF</v>
      </c>
      <c r="D470" s="493">
        <v>34701</v>
      </c>
      <c r="E470" s="481">
        <v>0</v>
      </c>
      <c r="F470" s="482">
        <f>IF(D470&lt;60,0,ROUND(($D470*F$2)+VLOOKUP($C470,[2]CONFIG!$A$33:$C$43,3,FALSE),0))</f>
        <v>11317</v>
      </c>
      <c r="G470" s="482">
        <f>IF(D470&lt;60,0,ROUND(($D470*G$2)+VLOOKUP($C470,[2]CONFIG!$A$33:$C$43,3,FALSE),0))</f>
        <v>11317</v>
      </c>
      <c r="H470" s="482">
        <f>IF(D470&lt;60,0,ROUND(($D470*H$2)+VLOOKUP($C470,[2]CONFIG!$A$33:$C$43,3,FALSE),0))</f>
        <v>11317</v>
      </c>
      <c r="I470" s="482">
        <f>IF(D470&lt;60,0,ROUND(($D470*I$2)+VLOOKUP($C470,[2]CONFIG!$A$33:$C$43,3,FALSE),0))</f>
        <v>11317</v>
      </c>
      <c r="J470" s="491"/>
      <c r="K470" s="195">
        <f t="shared" si="28"/>
        <v>0</v>
      </c>
      <c r="L470" s="195">
        <f t="shared" si="29"/>
        <v>0</v>
      </c>
      <c r="M470" s="195">
        <f t="shared" si="30"/>
        <v>0</v>
      </c>
      <c r="N470" s="195">
        <f t="shared" si="31"/>
        <v>0</v>
      </c>
      <c r="P470" s="195">
        <v>0</v>
      </c>
      <c r="Q470" s="195">
        <v>0</v>
      </c>
    </row>
    <row r="471" spans="1:17" hidden="1" x14ac:dyDescent="0.25">
      <c r="A471" s="485" t="s">
        <v>800</v>
      </c>
      <c r="B471" s="490" t="str">
        <f>VLOOKUP(A471,[3]Sheet1!$B$1:$D$1757,3,FALSE)</f>
        <v>LIBRARY TECHNICIAN I</v>
      </c>
      <c r="C471" s="490" t="str">
        <f>VLOOKUP(A471,[3]Sheet1!$B$1:$R$1757,17,FALSE)</f>
        <v>DAEO</v>
      </c>
      <c r="D471" s="493">
        <v>34675</v>
      </c>
      <c r="E471" s="481">
        <v>0</v>
      </c>
      <c r="F471" s="482">
        <f>IF(D471&lt;60,0,ROUND(($D471*F$2)+VLOOKUP($C471,[2]CONFIG!$A$33:$C$43,3,FALSE),0))</f>
        <v>10423</v>
      </c>
      <c r="G471" s="482">
        <f>IF(D471&lt;60,0,ROUND(($D471*G$2)+VLOOKUP($C471,[2]CONFIG!$A$33:$C$43,3,FALSE),0))</f>
        <v>10423</v>
      </c>
      <c r="H471" s="482">
        <f>IF(D471&lt;60,0,ROUND(($D471*H$2)+VLOOKUP($C471,[2]CONFIG!$A$33:$C$43,3,FALSE),0))</f>
        <v>10423</v>
      </c>
      <c r="I471" s="482">
        <f>IF(D471&lt;60,0,ROUND(($D471*I$2)+VLOOKUP($C471,[2]CONFIG!$A$33:$C$43,3,FALSE),0))</f>
        <v>10423</v>
      </c>
      <c r="J471" s="491"/>
      <c r="K471" s="195">
        <f t="shared" si="28"/>
        <v>0</v>
      </c>
      <c r="L471" s="195">
        <f t="shared" si="29"/>
        <v>0</v>
      </c>
      <c r="M471" s="195">
        <f t="shared" si="30"/>
        <v>0</v>
      </c>
      <c r="N471" s="195">
        <f t="shared" si="31"/>
        <v>0</v>
      </c>
      <c r="P471" s="195">
        <v>0</v>
      </c>
      <c r="Q471" s="195">
        <v>0</v>
      </c>
    </row>
    <row r="472" spans="1:17" hidden="1" x14ac:dyDescent="0.25">
      <c r="A472" s="485" t="s">
        <v>801</v>
      </c>
      <c r="B472" s="490" t="str">
        <f>VLOOKUP(A472,[3]Sheet1!$B$1:$D$1757,3,FALSE)</f>
        <v>SECRETARY I</v>
      </c>
      <c r="C472" s="490" t="str">
        <f>VLOOKUP(A472,[3]Sheet1!$B$1:$R$1757,17,FALSE)</f>
        <v>DAEO</v>
      </c>
      <c r="D472" s="493">
        <v>34445</v>
      </c>
      <c r="E472" s="481">
        <v>0</v>
      </c>
      <c r="F472" s="482">
        <f>IF(D472&lt;60,0,ROUND(($D472*F$2)+VLOOKUP($C472,[2]CONFIG!$A$33:$C$43,3,FALSE),0))</f>
        <v>10379</v>
      </c>
      <c r="G472" s="482">
        <f>IF(D472&lt;60,0,ROUND(($D472*G$2)+VLOOKUP($C472,[2]CONFIG!$A$33:$C$43,3,FALSE),0))</f>
        <v>10379</v>
      </c>
      <c r="H472" s="482">
        <f>IF(D472&lt;60,0,ROUND(($D472*H$2)+VLOOKUP($C472,[2]CONFIG!$A$33:$C$43,3,FALSE),0))</f>
        <v>10379</v>
      </c>
      <c r="I472" s="482">
        <f>IF(D472&lt;60,0,ROUND(($D472*I$2)+VLOOKUP($C472,[2]CONFIG!$A$33:$C$43,3,FALSE),0))</f>
        <v>10379</v>
      </c>
      <c r="J472" s="491"/>
      <c r="K472" s="195">
        <f t="shared" si="28"/>
        <v>0</v>
      </c>
      <c r="L472" s="195">
        <f t="shared" si="29"/>
        <v>0</v>
      </c>
      <c r="M472" s="195">
        <f t="shared" si="30"/>
        <v>0</v>
      </c>
      <c r="N472" s="195">
        <f t="shared" si="31"/>
        <v>0</v>
      </c>
      <c r="P472" s="195">
        <v>0</v>
      </c>
      <c r="Q472" s="195">
        <v>0</v>
      </c>
    </row>
    <row r="473" spans="1:17" hidden="1" x14ac:dyDescent="0.25">
      <c r="A473" s="485" t="s">
        <v>802</v>
      </c>
      <c r="B473" s="490" t="str">
        <f>VLOOKUP(A473,[3]Sheet1!$B$1:$D$1757,3,FALSE)</f>
        <v>TUTOR INTERPRETER</v>
      </c>
      <c r="C473" s="490" t="str">
        <f>VLOOKUP(A473,[3]Sheet1!$B$1:$R$1757,17,FALSE)</f>
        <v>NONE</v>
      </c>
      <c r="D473" s="493">
        <v>33706</v>
      </c>
      <c r="E473" s="481">
        <v>0</v>
      </c>
      <c r="F473" s="482">
        <f>IF(D473&lt;60,0,ROUND(($D473*F$2)+VLOOKUP($C473,[2]CONFIG!$A$33:$C$43,3,FALSE),0))</f>
        <v>10200</v>
      </c>
      <c r="G473" s="482">
        <f>IF(D473&lt;60,0,ROUND(($D473*G$2)+VLOOKUP($C473,[2]CONFIG!$A$33:$C$43,3,FALSE),0))</f>
        <v>10200</v>
      </c>
      <c r="H473" s="482">
        <f>IF(D473&lt;60,0,ROUND(($D473*H$2)+VLOOKUP($C473,[2]CONFIG!$A$33:$C$43,3,FALSE),0))</f>
        <v>10200</v>
      </c>
      <c r="I473" s="482">
        <f>IF(D473&lt;60,0,ROUND(($D473*I$2)+VLOOKUP($C473,[2]CONFIG!$A$33:$C$43,3,FALSE),0))</f>
        <v>10200</v>
      </c>
      <c r="J473" s="491"/>
      <c r="K473" s="195">
        <f t="shared" si="28"/>
        <v>0</v>
      </c>
      <c r="L473" s="195">
        <f t="shared" si="29"/>
        <v>0</v>
      </c>
      <c r="M473" s="195">
        <f t="shared" si="30"/>
        <v>0</v>
      </c>
      <c r="N473" s="195">
        <f t="shared" si="31"/>
        <v>0</v>
      </c>
      <c r="P473" s="195">
        <v>0</v>
      </c>
      <c r="Q473" s="195">
        <v>0</v>
      </c>
    </row>
    <row r="474" spans="1:17" hidden="1" x14ac:dyDescent="0.25">
      <c r="A474" s="485" t="s">
        <v>251</v>
      </c>
      <c r="B474" s="490" t="str">
        <f>VLOOKUP(A474,[3]Sheet1!$B$1:$D$1757,3,FALSE)</f>
        <v>MEDIA TECHNICIAN</v>
      </c>
      <c r="C474" s="490" t="str">
        <f>VLOOKUP(A474,[3]Sheet1!$B$1:$R$1757,17,FALSE)</f>
        <v>NONE</v>
      </c>
      <c r="D474" s="493">
        <v>33872</v>
      </c>
      <c r="E474" s="481">
        <v>0</v>
      </c>
      <c r="F474" s="482">
        <f>IF(D474&lt;60,0,ROUND(($D474*F$2)+VLOOKUP($C474,[2]CONFIG!$A$33:$C$43,3,FALSE),0))</f>
        <v>10231</v>
      </c>
      <c r="G474" s="482">
        <f>IF(D474&lt;60,0,ROUND(($D474*G$2)+VLOOKUP($C474,[2]CONFIG!$A$33:$C$43,3,FALSE),0))</f>
        <v>10231</v>
      </c>
      <c r="H474" s="482">
        <f>IF(D474&lt;60,0,ROUND(($D474*H$2)+VLOOKUP($C474,[2]CONFIG!$A$33:$C$43,3,FALSE),0))</f>
        <v>10231</v>
      </c>
      <c r="I474" s="482">
        <f>IF(D474&lt;60,0,ROUND(($D474*I$2)+VLOOKUP($C474,[2]CONFIG!$A$33:$C$43,3,FALSE),0))</f>
        <v>10231</v>
      </c>
      <c r="J474" s="491"/>
      <c r="K474" s="195">
        <f t="shared" si="28"/>
        <v>0</v>
      </c>
      <c r="L474" s="195">
        <f t="shared" si="29"/>
        <v>0</v>
      </c>
      <c r="M474" s="195">
        <f t="shared" si="30"/>
        <v>0</v>
      </c>
      <c r="N474" s="195">
        <f t="shared" si="31"/>
        <v>0</v>
      </c>
      <c r="P474" s="195">
        <v>0</v>
      </c>
      <c r="Q474" s="195">
        <v>0</v>
      </c>
    </row>
    <row r="475" spans="1:17" hidden="1" x14ac:dyDescent="0.25">
      <c r="A475" s="485" t="s">
        <v>278</v>
      </c>
      <c r="B475" s="490" t="str">
        <f>VLOOKUP(A475,[3]Sheet1!$B$1:$D$1757,3,FALSE)</f>
        <v>OFFICE SUPPORT III</v>
      </c>
      <c r="C475" s="490" t="str">
        <f>VLOOKUP(A475,[3]Sheet1!$B$1:$R$1757,17,FALSE)</f>
        <v>DAEO</v>
      </c>
      <c r="D475" s="493">
        <v>33600</v>
      </c>
      <c r="E475" s="481">
        <v>0</v>
      </c>
      <c r="F475" s="482">
        <f>IF(D475&lt;60,0,ROUND(($D475*F$2)+VLOOKUP($C475,[2]CONFIG!$A$33:$C$43,3,FALSE),0))</f>
        <v>10220</v>
      </c>
      <c r="G475" s="482">
        <f>IF(D475&lt;60,0,ROUND(($D475*G$2)+VLOOKUP($C475,[2]CONFIG!$A$33:$C$43,3,FALSE),0))</f>
        <v>10220</v>
      </c>
      <c r="H475" s="482">
        <f>IF(D475&lt;60,0,ROUND(($D475*H$2)+VLOOKUP($C475,[2]CONFIG!$A$33:$C$43,3,FALSE),0))</f>
        <v>10220</v>
      </c>
      <c r="I475" s="482">
        <f>IF(D475&lt;60,0,ROUND(($D475*I$2)+VLOOKUP($C475,[2]CONFIG!$A$33:$C$43,3,FALSE),0))</f>
        <v>10220</v>
      </c>
      <c r="J475" s="491"/>
      <c r="K475" s="195">
        <f t="shared" si="28"/>
        <v>0</v>
      </c>
      <c r="L475" s="195">
        <f t="shared" si="29"/>
        <v>0</v>
      </c>
      <c r="M475" s="195">
        <f t="shared" si="30"/>
        <v>0</v>
      </c>
      <c r="N475" s="195">
        <f t="shared" si="31"/>
        <v>0</v>
      </c>
      <c r="P475" s="195">
        <v>0</v>
      </c>
      <c r="Q475" s="195">
        <v>0</v>
      </c>
    </row>
    <row r="476" spans="1:17" hidden="1" x14ac:dyDescent="0.25">
      <c r="A476" s="485" t="s">
        <v>803</v>
      </c>
      <c r="B476" s="490" t="str">
        <f>VLOOKUP(A476,[3]Sheet1!$B$1:$D$1757,3,FALSE)</f>
        <v>MANAGER, FOOD MULTI SITE</v>
      </c>
      <c r="C476" s="490" t="str">
        <f>VLOOKUP(A476,[3]Sheet1!$B$1:$R$1757,17,FALSE)</f>
        <v>FOOD</v>
      </c>
      <c r="D476" s="493">
        <v>33881</v>
      </c>
      <c r="E476" s="481">
        <v>0</v>
      </c>
      <c r="F476" s="482">
        <f>IF(D476&lt;60,0,ROUND(($D476*F$2)+VLOOKUP($C476,[2]CONFIG!$A$33:$C$43,3,FALSE),0))</f>
        <v>9724</v>
      </c>
      <c r="G476" s="482">
        <f>IF(D476&lt;60,0,ROUND(($D476*G$2)+VLOOKUP($C476,[2]CONFIG!$A$33:$C$43,3,FALSE),0))</f>
        <v>9724</v>
      </c>
      <c r="H476" s="482">
        <f>IF(D476&lt;60,0,ROUND(($D476*H$2)+VLOOKUP($C476,[2]CONFIG!$A$33:$C$43,3,FALSE),0))</f>
        <v>9724</v>
      </c>
      <c r="I476" s="482">
        <f>IF(D476&lt;60,0,ROUND(($D476*I$2)+VLOOKUP($C476,[2]CONFIG!$A$33:$C$43,3,FALSE),0))</f>
        <v>9724</v>
      </c>
      <c r="J476" s="491"/>
      <c r="K476" s="195">
        <f t="shared" si="28"/>
        <v>0</v>
      </c>
      <c r="L476" s="195">
        <f t="shared" si="29"/>
        <v>0</v>
      </c>
      <c r="M476" s="195">
        <f t="shared" si="30"/>
        <v>0</v>
      </c>
      <c r="N476" s="195">
        <f t="shared" si="31"/>
        <v>0</v>
      </c>
      <c r="P476" s="195">
        <v>0</v>
      </c>
      <c r="Q476" s="195">
        <v>0</v>
      </c>
    </row>
    <row r="477" spans="1:17" hidden="1" x14ac:dyDescent="0.25">
      <c r="A477" s="485" t="s">
        <v>804</v>
      </c>
      <c r="B477" s="490" t="str">
        <f>VLOOKUP(A477,[3]Sheet1!$B$1:$D$1757,3,FALSE)</f>
        <v>AMERICORPS PROG ASSISTANT</v>
      </c>
      <c r="C477" s="490" t="str">
        <f>VLOOKUP(A477,[3]Sheet1!$B$1:$R$1757,17,FALSE)</f>
        <v>NONE</v>
      </c>
      <c r="D477" s="493">
        <v>33330</v>
      </c>
      <c r="E477" s="481">
        <v>0</v>
      </c>
      <c r="F477" s="482">
        <f>IF(D477&lt;60,0,ROUND(($D477*F$2)+VLOOKUP($C477,[2]CONFIG!$A$33:$C$43,3,FALSE),0))</f>
        <v>10129</v>
      </c>
      <c r="G477" s="482">
        <f>IF(D477&lt;60,0,ROUND(($D477*G$2)+VLOOKUP($C477,[2]CONFIG!$A$33:$C$43,3,FALSE),0))</f>
        <v>10129</v>
      </c>
      <c r="H477" s="482">
        <f>IF(D477&lt;60,0,ROUND(($D477*H$2)+VLOOKUP($C477,[2]CONFIG!$A$33:$C$43,3,FALSE),0))</f>
        <v>10129</v>
      </c>
      <c r="I477" s="482">
        <f>IF(D477&lt;60,0,ROUND(($D477*I$2)+VLOOKUP($C477,[2]CONFIG!$A$33:$C$43,3,FALSE),0))</f>
        <v>10129</v>
      </c>
      <c r="J477" s="491"/>
      <c r="K477" s="195">
        <f t="shared" si="28"/>
        <v>0</v>
      </c>
      <c r="L477" s="195">
        <f t="shared" si="29"/>
        <v>0</v>
      </c>
      <c r="M477" s="195">
        <f t="shared" si="30"/>
        <v>0</v>
      </c>
      <c r="N477" s="195">
        <f t="shared" si="31"/>
        <v>0</v>
      </c>
      <c r="P477" s="195">
        <v>0</v>
      </c>
      <c r="Q477" s="195">
        <v>0</v>
      </c>
    </row>
    <row r="478" spans="1:17" hidden="1" x14ac:dyDescent="0.25">
      <c r="A478" s="494" t="s">
        <v>805</v>
      </c>
      <c r="B478" s="490" t="str">
        <f>VLOOKUP(A478,[3]Sheet1!$B$1:$D$1757,3,FALSE)</f>
        <v>CUSTODIAN ASST IV</v>
      </c>
      <c r="C478" s="490" t="str">
        <f>VLOOKUP(A478,[3]Sheet1!$B$1:$R$1757,17,FALSE)</f>
        <v>CWOA</v>
      </c>
      <c r="D478" s="493">
        <v>33477</v>
      </c>
      <c r="E478" s="481">
        <v>0</v>
      </c>
      <c r="F478" s="482">
        <f>IF(D478&lt;60,0,ROUND(($D478*F$2)+VLOOKUP($C478,[2]CONFIG!$A$33:$C$43,3,FALSE),0))</f>
        <v>10949</v>
      </c>
      <c r="G478" s="482">
        <f>IF(D478&lt;60,0,ROUND(($D478*G$2)+VLOOKUP($C478,[2]CONFIG!$A$33:$C$43,3,FALSE),0))</f>
        <v>10949</v>
      </c>
      <c r="H478" s="482">
        <f>IF(D478&lt;60,0,ROUND(($D478*H$2)+VLOOKUP($C478,[2]CONFIG!$A$33:$C$43,3,FALSE),0))</f>
        <v>10949</v>
      </c>
      <c r="I478" s="482">
        <f>IF(D478&lt;60,0,ROUND(($D478*I$2)+VLOOKUP($C478,[2]CONFIG!$A$33:$C$43,3,FALSE),0))</f>
        <v>10949</v>
      </c>
      <c r="J478" s="491"/>
      <c r="K478" s="195">
        <f t="shared" si="28"/>
        <v>0</v>
      </c>
      <c r="L478" s="195">
        <f t="shared" si="29"/>
        <v>0</v>
      </c>
      <c r="M478" s="195">
        <f t="shared" si="30"/>
        <v>0</v>
      </c>
      <c r="N478" s="195">
        <f t="shared" si="31"/>
        <v>0</v>
      </c>
      <c r="P478" s="195">
        <v>0</v>
      </c>
      <c r="Q478" s="195">
        <v>0</v>
      </c>
    </row>
    <row r="479" spans="1:17" hidden="1" x14ac:dyDescent="0.25">
      <c r="A479" s="485" t="s">
        <v>806</v>
      </c>
      <c r="B479" s="490" t="str">
        <f>VLOOKUP(A479,[3]Sheet1!$B$1:$D$1757,3,FALSE)</f>
        <v>L1 PAVEMENT MTCE TECH</v>
      </c>
      <c r="C479" s="490" t="str">
        <f>VLOOKUP(A479,[3]Sheet1!$B$1:$R$1757,17,FALSE)</f>
        <v>GRND</v>
      </c>
      <c r="D479" s="493">
        <v>34261</v>
      </c>
      <c r="E479" s="481">
        <v>0</v>
      </c>
      <c r="F479" s="482">
        <f>IF(D479&lt;60,0,ROUND(($D479*F$2)+VLOOKUP($C479,[2]CONFIG!$A$33:$C$43,3,FALSE),0))</f>
        <v>11772</v>
      </c>
      <c r="G479" s="482">
        <f>IF(D479&lt;60,0,ROUND(($D479*G$2)+VLOOKUP($C479,[2]CONFIG!$A$33:$C$43,3,FALSE),0))</f>
        <v>11772</v>
      </c>
      <c r="H479" s="482">
        <f>IF(D479&lt;60,0,ROUND(($D479*H$2)+VLOOKUP($C479,[2]CONFIG!$A$33:$C$43,3,FALSE),0))</f>
        <v>11772</v>
      </c>
      <c r="I479" s="482">
        <f>IF(D479&lt;60,0,ROUND(($D479*I$2)+VLOOKUP($C479,[2]CONFIG!$A$33:$C$43,3,FALSE),0))</f>
        <v>11772</v>
      </c>
      <c r="J479" s="491"/>
      <c r="K479" s="195">
        <f t="shared" si="28"/>
        <v>0</v>
      </c>
      <c r="L479" s="195">
        <f t="shared" si="29"/>
        <v>0</v>
      </c>
      <c r="M479" s="195">
        <f t="shared" si="30"/>
        <v>0</v>
      </c>
      <c r="N479" s="195">
        <f t="shared" si="31"/>
        <v>0</v>
      </c>
      <c r="P479" s="195">
        <v>0</v>
      </c>
      <c r="Q479" s="195">
        <v>0</v>
      </c>
    </row>
    <row r="480" spans="1:17" hidden="1" x14ac:dyDescent="0.25">
      <c r="A480" s="485" t="s">
        <v>807</v>
      </c>
      <c r="B480" s="490" t="str">
        <f>VLOOKUP(A480,[3]Sheet1!$B$1:$D$1757,3,FALSE)</f>
        <v>SPECIALIST, PARKING CONTROL</v>
      </c>
      <c r="C480" s="490" t="str">
        <f>VLOOKUP(A480,[3]Sheet1!$B$1:$R$1757,17,FALSE)</f>
        <v>NONE</v>
      </c>
      <c r="D480" s="493">
        <v>32575</v>
      </c>
      <c r="E480" s="481">
        <v>0</v>
      </c>
      <c r="F480" s="482">
        <f>IF(D480&lt;60,0,ROUND(($D480*F$2)+VLOOKUP($C480,[2]CONFIG!$A$33:$C$43,3,FALSE),0))</f>
        <v>9986</v>
      </c>
      <c r="G480" s="482">
        <f>IF(D480&lt;60,0,ROUND(($D480*G$2)+VLOOKUP($C480,[2]CONFIG!$A$33:$C$43,3,FALSE),0))</f>
        <v>9986</v>
      </c>
      <c r="H480" s="482">
        <f>IF(D480&lt;60,0,ROUND(($D480*H$2)+VLOOKUP($C480,[2]CONFIG!$A$33:$C$43,3,FALSE),0))</f>
        <v>9986</v>
      </c>
      <c r="I480" s="482">
        <f>IF(D480&lt;60,0,ROUND(($D480*I$2)+VLOOKUP($C480,[2]CONFIG!$A$33:$C$43,3,FALSE),0))</f>
        <v>9986</v>
      </c>
      <c r="J480" s="491"/>
      <c r="K480" s="195">
        <f t="shared" si="28"/>
        <v>0</v>
      </c>
      <c r="L480" s="195">
        <f t="shared" si="29"/>
        <v>0</v>
      </c>
      <c r="M480" s="195">
        <f t="shared" si="30"/>
        <v>0</v>
      </c>
      <c r="N480" s="195">
        <f t="shared" si="31"/>
        <v>0</v>
      </c>
      <c r="P480" s="195">
        <v>0</v>
      </c>
      <c r="Q480" s="195">
        <v>0</v>
      </c>
    </row>
    <row r="481" spans="1:17" hidden="1" x14ac:dyDescent="0.25">
      <c r="A481" s="485" t="s">
        <v>808</v>
      </c>
      <c r="B481" s="490" t="str">
        <f>VLOOKUP(A481,[3]Sheet1!$B$1:$D$1757,3,FALSE)</f>
        <v>VEHICLE SERVICE TECH 11</v>
      </c>
      <c r="C481" s="490" t="str">
        <f>VLOOKUP(A481,[3]Sheet1!$B$1:$R$1757,17,FALSE)</f>
        <v>AMLG</v>
      </c>
      <c r="D481" s="493">
        <v>32908</v>
      </c>
      <c r="E481" s="481">
        <v>0</v>
      </c>
      <c r="F481" s="482">
        <f>IF(D481&lt;60,0,ROUND(($D481*F$2)+VLOOKUP($C481,[2]CONFIG!$A$33:$C$43,3,FALSE),0))</f>
        <v>10722</v>
      </c>
      <c r="G481" s="482">
        <f>IF(D481&lt;60,0,ROUND(($D481*G$2)+VLOOKUP($C481,[2]CONFIG!$A$33:$C$43,3,FALSE),0))</f>
        <v>10722</v>
      </c>
      <c r="H481" s="482">
        <f>IF(D481&lt;60,0,ROUND(($D481*H$2)+VLOOKUP($C481,[2]CONFIG!$A$33:$C$43,3,FALSE),0))</f>
        <v>10722</v>
      </c>
      <c r="I481" s="482">
        <f>IF(D481&lt;60,0,ROUND(($D481*I$2)+VLOOKUP($C481,[2]CONFIG!$A$33:$C$43,3,FALSE),0))</f>
        <v>10722</v>
      </c>
      <c r="J481" s="491"/>
      <c r="K481" s="195">
        <f t="shared" si="28"/>
        <v>0</v>
      </c>
      <c r="L481" s="195">
        <f t="shared" si="29"/>
        <v>0</v>
      </c>
      <c r="M481" s="195">
        <f t="shared" si="30"/>
        <v>0</v>
      </c>
      <c r="N481" s="195">
        <f t="shared" si="31"/>
        <v>0</v>
      </c>
      <c r="P481" s="195">
        <v>0</v>
      </c>
      <c r="Q481" s="195">
        <v>0</v>
      </c>
    </row>
    <row r="482" spans="1:17" hidden="1" x14ac:dyDescent="0.25">
      <c r="A482" s="485" t="s">
        <v>275</v>
      </c>
      <c r="B482" s="490" t="str">
        <f>VLOOKUP(A482,[3]Sheet1!$B$1:$D$1757,3,FALSE)</f>
        <v>BOOKKEEPER II</v>
      </c>
      <c r="C482" s="490" t="str">
        <f>VLOOKUP(A482,[3]Sheet1!$B$1:$R$1757,17,FALSE)</f>
        <v>DAEO</v>
      </c>
      <c r="D482" s="493">
        <v>32016</v>
      </c>
      <c r="E482" s="481">
        <v>0</v>
      </c>
      <c r="F482" s="482">
        <f>IF(D482&lt;60,0,ROUND(($D482*F$2)+VLOOKUP($C482,[2]CONFIG!$A$33:$C$43,3,FALSE),0))</f>
        <v>9921</v>
      </c>
      <c r="G482" s="482">
        <f>IF(D482&lt;60,0,ROUND(($D482*G$2)+VLOOKUP($C482,[2]CONFIG!$A$33:$C$43,3,FALSE),0))</f>
        <v>9921</v>
      </c>
      <c r="H482" s="482">
        <f>IF(D482&lt;60,0,ROUND(($D482*H$2)+VLOOKUP($C482,[2]CONFIG!$A$33:$C$43,3,FALSE),0))</f>
        <v>9921</v>
      </c>
      <c r="I482" s="482">
        <f>IF(D482&lt;60,0,ROUND(($D482*I$2)+VLOOKUP($C482,[2]CONFIG!$A$33:$C$43,3,FALSE),0))</f>
        <v>9921</v>
      </c>
      <c r="J482" s="491"/>
      <c r="K482" s="195">
        <f t="shared" si="28"/>
        <v>0</v>
      </c>
      <c r="L482" s="195">
        <f t="shared" si="29"/>
        <v>0</v>
      </c>
      <c r="M482" s="195">
        <f t="shared" si="30"/>
        <v>0</v>
      </c>
      <c r="N482" s="195">
        <f t="shared" si="31"/>
        <v>0</v>
      </c>
      <c r="P482" s="195">
        <v>0</v>
      </c>
      <c r="Q482" s="195">
        <v>0</v>
      </c>
    </row>
    <row r="483" spans="1:17" hidden="1" x14ac:dyDescent="0.25">
      <c r="A483" s="485" t="s">
        <v>809</v>
      </c>
      <c r="B483" s="490" t="str">
        <f>VLOOKUP(A483,[3]Sheet1!$B$1:$D$1757,3,FALSE)</f>
        <v>CREDIT RECOVERY TECH COORD</v>
      </c>
      <c r="C483" s="490" t="str">
        <f>VLOOKUP(A483,[3]Sheet1!$B$1:$R$1757,17,FALSE)</f>
        <v>NONE</v>
      </c>
      <c r="D483" s="493">
        <v>31216</v>
      </c>
      <c r="E483" s="481">
        <v>0</v>
      </c>
      <c r="F483" s="482">
        <f>IF(D483&lt;60,0,ROUND(($D483*F$2)+VLOOKUP($C483,[2]CONFIG!$A$33:$C$43,3,FALSE),0))</f>
        <v>9730</v>
      </c>
      <c r="G483" s="482">
        <f>IF(D483&lt;60,0,ROUND(($D483*G$2)+VLOOKUP($C483,[2]CONFIG!$A$33:$C$43,3,FALSE),0))</f>
        <v>9730</v>
      </c>
      <c r="H483" s="482">
        <f>IF(D483&lt;60,0,ROUND(($D483*H$2)+VLOOKUP($C483,[2]CONFIG!$A$33:$C$43,3,FALSE),0))</f>
        <v>9730</v>
      </c>
      <c r="I483" s="482">
        <f>IF(D483&lt;60,0,ROUND(($D483*I$2)+VLOOKUP($C483,[2]CONFIG!$A$33:$C$43,3,FALSE),0))</f>
        <v>9730</v>
      </c>
      <c r="J483" s="491"/>
      <c r="K483" s="195">
        <f t="shared" si="28"/>
        <v>0</v>
      </c>
      <c r="L483" s="195">
        <f t="shared" si="29"/>
        <v>0</v>
      </c>
      <c r="M483" s="195">
        <f t="shared" si="30"/>
        <v>0</v>
      </c>
      <c r="N483" s="195">
        <f t="shared" si="31"/>
        <v>0</v>
      </c>
      <c r="P483" s="195">
        <v>0</v>
      </c>
      <c r="Q483" s="195">
        <v>0</v>
      </c>
    </row>
    <row r="484" spans="1:17" hidden="1" x14ac:dyDescent="0.25">
      <c r="A484" s="494" t="s">
        <v>277</v>
      </c>
      <c r="B484" s="490" t="str">
        <f>VLOOKUP(A484,[3]Sheet1!$B$1:$D$1757,3,FALSE)</f>
        <v>OFFICE SUPPORT II</v>
      </c>
      <c r="C484" s="490" t="str">
        <f>VLOOKUP(A484,[3]Sheet1!$B$1:$R$1757,17,FALSE)</f>
        <v>DAEO</v>
      </c>
      <c r="D484" s="493">
        <v>31600</v>
      </c>
      <c r="E484" s="481">
        <v>0</v>
      </c>
      <c r="F484" s="482">
        <f>IF(D484&lt;60,0,ROUND(($D484*F$2)+VLOOKUP($C484,[2]CONFIG!$A$33:$C$43,3,FALSE),0))</f>
        <v>9842</v>
      </c>
      <c r="G484" s="482">
        <f>IF(D484&lt;60,0,ROUND(($D484*G$2)+VLOOKUP($C484,[2]CONFIG!$A$33:$C$43,3,FALSE),0))</f>
        <v>9842</v>
      </c>
      <c r="H484" s="482">
        <f>IF(D484&lt;60,0,ROUND(($D484*H$2)+VLOOKUP($C484,[2]CONFIG!$A$33:$C$43,3,FALSE),0))</f>
        <v>9842</v>
      </c>
      <c r="I484" s="482">
        <f>IF(D484&lt;60,0,ROUND(($D484*I$2)+VLOOKUP($C484,[2]CONFIG!$A$33:$C$43,3,FALSE),0))</f>
        <v>9842</v>
      </c>
      <c r="J484" s="491"/>
      <c r="K484" s="195">
        <f t="shared" si="28"/>
        <v>0</v>
      </c>
      <c r="L484" s="195">
        <f t="shared" si="29"/>
        <v>0</v>
      </c>
      <c r="M484" s="195">
        <f t="shared" si="30"/>
        <v>0</v>
      </c>
      <c r="N484" s="195">
        <f t="shared" si="31"/>
        <v>0</v>
      </c>
      <c r="P484" s="195">
        <v>0</v>
      </c>
      <c r="Q484" s="195">
        <v>0</v>
      </c>
    </row>
    <row r="485" spans="1:17" hidden="1" x14ac:dyDescent="0.25">
      <c r="A485" s="485" t="s">
        <v>810</v>
      </c>
      <c r="B485" s="490" t="str">
        <f>VLOOKUP(A485,[3]Sheet1!$B$1:$D$1757,3,FALSE)</f>
        <v>SPECIALIST, CEC</v>
      </c>
      <c r="C485" s="490" t="str">
        <f>VLOOKUP(A485,[3]Sheet1!$B$1:$R$1757,17,FALSE)</f>
        <v>NONE</v>
      </c>
      <c r="D485" s="493">
        <v>31856</v>
      </c>
      <c r="E485" s="481">
        <v>0</v>
      </c>
      <c r="F485" s="482">
        <f>IF(D485&lt;60,0,ROUND(($D485*F$2)+VLOOKUP($C485,[2]CONFIG!$A$33:$C$43,3,FALSE),0))</f>
        <v>9850</v>
      </c>
      <c r="G485" s="482">
        <f>IF(D485&lt;60,0,ROUND(($D485*G$2)+VLOOKUP($C485,[2]CONFIG!$A$33:$C$43,3,FALSE),0))</f>
        <v>9850</v>
      </c>
      <c r="H485" s="482">
        <f>IF(D485&lt;60,0,ROUND(($D485*H$2)+VLOOKUP($C485,[2]CONFIG!$A$33:$C$43,3,FALSE),0))</f>
        <v>9850</v>
      </c>
      <c r="I485" s="482">
        <f>IF(D485&lt;60,0,ROUND(($D485*I$2)+VLOOKUP($C485,[2]CONFIG!$A$33:$C$43,3,FALSE),0))</f>
        <v>9850</v>
      </c>
      <c r="J485" s="491"/>
      <c r="K485" s="195">
        <f t="shared" si="28"/>
        <v>0</v>
      </c>
      <c r="L485" s="195">
        <f t="shared" si="29"/>
        <v>0</v>
      </c>
      <c r="M485" s="195">
        <f t="shared" si="30"/>
        <v>0</v>
      </c>
      <c r="N485" s="195">
        <f t="shared" si="31"/>
        <v>0</v>
      </c>
      <c r="P485" s="195">
        <v>0</v>
      </c>
      <c r="Q485" s="195">
        <v>0</v>
      </c>
    </row>
    <row r="486" spans="1:17" hidden="1" x14ac:dyDescent="0.25">
      <c r="A486" s="485" t="s">
        <v>811</v>
      </c>
      <c r="B486" s="490" t="str">
        <f>VLOOKUP(A486,[3]Sheet1!$B$1:$D$1757,3,FALSE)</f>
        <v>YOUTH EDUCATION SPECIALIST</v>
      </c>
      <c r="C486" s="490" t="str">
        <f>VLOOKUP(A486,[3]Sheet1!$B$1:$R$1757,17,FALSE)</f>
        <v>NONE</v>
      </c>
      <c r="D486" s="493">
        <v>31312</v>
      </c>
      <c r="E486" s="481">
        <v>0</v>
      </c>
      <c r="F486" s="482">
        <f>IF(D486&lt;60,0,ROUND(($D486*F$2)+VLOOKUP($C486,[2]CONFIG!$A$33:$C$43,3,FALSE),0))</f>
        <v>9748</v>
      </c>
      <c r="G486" s="482">
        <f>IF(D486&lt;60,0,ROUND(($D486*G$2)+VLOOKUP($C486,[2]CONFIG!$A$33:$C$43,3,FALSE),0))</f>
        <v>9748</v>
      </c>
      <c r="H486" s="482">
        <f>IF(D486&lt;60,0,ROUND(($D486*H$2)+VLOOKUP($C486,[2]CONFIG!$A$33:$C$43,3,FALSE),0))</f>
        <v>9748</v>
      </c>
      <c r="I486" s="482">
        <f>IF(D486&lt;60,0,ROUND(($D486*I$2)+VLOOKUP($C486,[2]CONFIG!$A$33:$C$43,3,FALSE),0))</f>
        <v>9748</v>
      </c>
      <c r="J486" s="491"/>
      <c r="K486" s="195">
        <f t="shared" si="28"/>
        <v>0</v>
      </c>
      <c r="L486" s="195">
        <f t="shared" si="29"/>
        <v>0</v>
      </c>
      <c r="M486" s="195">
        <f t="shared" si="30"/>
        <v>0</v>
      </c>
      <c r="N486" s="195">
        <f t="shared" si="31"/>
        <v>0</v>
      </c>
      <c r="P486" s="195">
        <v>0</v>
      </c>
      <c r="Q486" s="195">
        <v>0</v>
      </c>
    </row>
    <row r="487" spans="1:17" hidden="1" x14ac:dyDescent="0.25">
      <c r="A487" s="485" t="s">
        <v>812</v>
      </c>
      <c r="B487" s="490" t="str">
        <f>VLOOKUP(A487,[3]Sheet1!$B$1:$D$1757,3,FALSE)</f>
        <v>MANAGER, FOOD SERVICE IV</v>
      </c>
      <c r="C487" s="490" t="str">
        <f>VLOOKUP(A487,[3]Sheet1!$B$1:$R$1757,17,FALSE)</f>
        <v>FOOD</v>
      </c>
      <c r="D487" s="493">
        <v>31981</v>
      </c>
      <c r="E487" s="481">
        <v>0</v>
      </c>
      <c r="F487" s="482">
        <f>IF(D487&lt;60,0,ROUND(($D487*F$2)+VLOOKUP($C487,[2]CONFIG!$A$33:$C$43,3,FALSE),0))</f>
        <v>9365</v>
      </c>
      <c r="G487" s="482">
        <f>IF(D487&lt;60,0,ROUND(($D487*G$2)+VLOOKUP($C487,[2]CONFIG!$A$33:$C$43,3,FALSE),0))</f>
        <v>9365</v>
      </c>
      <c r="H487" s="482">
        <f>IF(D487&lt;60,0,ROUND(($D487*H$2)+VLOOKUP($C487,[2]CONFIG!$A$33:$C$43,3,FALSE),0))</f>
        <v>9365</v>
      </c>
      <c r="I487" s="482">
        <f>IF(D487&lt;60,0,ROUND(($D487*I$2)+VLOOKUP($C487,[2]CONFIG!$A$33:$C$43,3,FALSE),0))</f>
        <v>9365</v>
      </c>
      <c r="J487" s="491"/>
      <c r="K487" s="195">
        <f t="shared" si="28"/>
        <v>0</v>
      </c>
      <c r="L487" s="195">
        <f t="shared" si="29"/>
        <v>0</v>
      </c>
      <c r="M487" s="195">
        <f t="shared" si="30"/>
        <v>0</v>
      </c>
      <c r="N487" s="195">
        <f t="shared" si="31"/>
        <v>0</v>
      </c>
      <c r="P487" s="195">
        <v>0</v>
      </c>
      <c r="Q487" s="195">
        <v>0</v>
      </c>
    </row>
    <row r="488" spans="1:17" hidden="1" x14ac:dyDescent="0.25">
      <c r="A488" s="494" t="s">
        <v>813</v>
      </c>
      <c r="B488" s="490" t="str">
        <f>VLOOKUP(A488,[3]Sheet1!$B$1:$D$1757,3,FALSE)</f>
        <v>CUSTODIAN ASST III</v>
      </c>
      <c r="C488" s="490" t="str">
        <f>VLOOKUP(A488,[3]Sheet1!$B$1:$R$1757,17,FALSE)</f>
        <v>CWOA</v>
      </c>
      <c r="D488" s="493">
        <v>30890</v>
      </c>
      <c r="E488" s="481">
        <v>0</v>
      </c>
      <c r="F488" s="482">
        <f>IF(D488&lt;60,0,ROUND(($D488*F$2)+VLOOKUP($C488,[2]CONFIG!$A$33:$C$43,3,FALSE),0))</f>
        <v>10461</v>
      </c>
      <c r="G488" s="482">
        <f>IF(D488&lt;60,0,ROUND(($D488*G$2)+VLOOKUP($C488,[2]CONFIG!$A$33:$C$43,3,FALSE),0))</f>
        <v>10461</v>
      </c>
      <c r="H488" s="482">
        <f>IF(D488&lt;60,0,ROUND(($D488*H$2)+VLOOKUP($C488,[2]CONFIG!$A$33:$C$43,3,FALSE),0))</f>
        <v>10461</v>
      </c>
      <c r="I488" s="482">
        <f>IF(D488&lt;60,0,ROUND(($D488*I$2)+VLOOKUP($C488,[2]CONFIG!$A$33:$C$43,3,FALSE),0))</f>
        <v>10461</v>
      </c>
      <c r="J488" s="491"/>
      <c r="K488" s="195">
        <f t="shared" si="28"/>
        <v>0</v>
      </c>
      <c r="L488" s="195">
        <f t="shared" si="29"/>
        <v>0</v>
      </c>
      <c r="M488" s="195">
        <f t="shared" si="30"/>
        <v>0</v>
      </c>
      <c r="N488" s="195">
        <f t="shared" si="31"/>
        <v>0</v>
      </c>
      <c r="P488" s="195">
        <v>0</v>
      </c>
      <c r="Q488" s="195">
        <v>0</v>
      </c>
    </row>
    <row r="489" spans="1:17" hidden="1" x14ac:dyDescent="0.25">
      <c r="A489" s="485" t="s">
        <v>814</v>
      </c>
      <c r="B489" s="490" t="str">
        <f>VLOOKUP(A489,[3]Sheet1!$B$1:$D$1757,3,FALSE)</f>
        <v>SECURITY COMM OFFICER</v>
      </c>
      <c r="C489" s="490" t="str">
        <f>VLOOKUP(A489,[3]Sheet1!$B$1:$R$1757,17,FALSE)</f>
        <v>NONE</v>
      </c>
      <c r="D489" s="493">
        <v>32320</v>
      </c>
      <c r="E489" s="481">
        <v>0</v>
      </c>
      <c r="F489" s="482">
        <f>IF(D489&lt;60,0,ROUND(($D489*F$2)+VLOOKUP($C489,[2]CONFIG!$A$33:$C$43,3,FALSE),0))</f>
        <v>9938</v>
      </c>
      <c r="G489" s="482">
        <f>IF(D489&lt;60,0,ROUND(($D489*G$2)+VLOOKUP($C489,[2]CONFIG!$A$33:$C$43,3,FALSE),0))</f>
        <v>9938</v>
      </c>
      <c r="H489" s="482">
        <f>IF(D489&lt;60,0,ROUND(($D489*H$2)+VLOOKUP($C489,[2]CONFIG!$A$33:$C$43,3,FALSE),0))</f>
        <v>9938</v>
      </c>
      <c r="I489" s="482">
        <f>IF(D489&lt;60,0,ROUND(($D489*I$2)+VLOOKUP($C489,[2]CONFIG!$A$33:$C$43,3,FALSE),0))</f>
        <v>9938</v>
      </c>
      <c r="J489" s="491"/>
      <c r="K489" s="195">
        <f t="shared" si="28"/>
        <v>0</v>
      </c>
      <c r="L489" s="195">
        <f t="shared" si="29"/>
        <v>0</v>
      </c>
      <c r="M489" s="195">
        <f t="shared" si="30"/>
        <v>0</v>
      </c>
      <c r="N489" s="195">
        <f t="shared" si="31"/>
        <v>0</v>
      </c>
      <c r="P489" s="195">
        <v>0</v>
      </c>
      <c r="Q489" s="195">
        <v>0</v>
      </c>
    </row>
    <row r="490" spans="1:17" hidden="1" x14ac:dyDescent="0.25">
      <c r="A490" s="496" t="s">
        <v>815</v>
      </c>
      <c r="B490" s="490" t="str">
        <f>VLOOKUP(A490,[3]Sheet1!$B$1:$D$1757,3,FALSE)</f>
        <v>SHIPPING &amp; RECEIVING CLERK</v>
      </c>
      <c r="C490" s="490" t="str">
        <f>VLOOKUP(A490,[3]Sheet1!$B$1:$R$1757,17,FALSE)</f>
        <v>GRND</v>
      </c>
      <c r="D490" s="493">
        <v>30674</v>
      </c>
      <c r="E490" s="481">
        <v>0</v>
      </c>
      <c r="F490" s="482">
        <f>IF(D490&lt;60,0,ROUND(($D490*F$2)+VLOOKUP($C490,[2]CONFIG!$A$33:$C$43,3,FALSE),0))</f>
        <v>11095</v>
      </c>
      <c r="G490" s="482">
        <f>IF(D490&lt;60,0,ROUND(($D490*G$2)+VLOOKUP($C490,[2]CONFIG!$A$33:$C$43,3,FALSE),0))</f>
        <v>11095</v>
      </c>
      <c r="H490" s="482">
        <f>IF(D490&lt;60,0,ROUND(($D490*H$2)+VLOOKUP($C490,[2]CONFIG!$A$33:$C$43,3,FALSE),0))</f>
        <v>11095</v>
      </c>
      <c r="I490" s="482">
        <f>IF(D490&lt;60,0,ROUND(($D490*I$2)+VLOOKUP($C490,[2]CONFIG!$A$33:$C$43,3,FALSE),0))</f>
        <v>11095</v>
      </c>
      <c r="J490" s="491"/>
      <c r="K490" s="195">
        <f t="shared" si="28"/>
        <v>0</v>
      </c>
      <c r="L490" s="195">
        <f t="shared" si="29"/>
        <v>0</v>
      </c>
      <c r="M490" s="195">
        <f t="shared" si="30"/>
        <v>0</v>
      </c>
      <c r="N490" s="195">
        <f t="shared" si="31"/>
        <v>0</v>
      </c>
      <c r="P490" s="195">
        <v>0</v>
      </c>
      <c r="Q490" s="195">
        <v>0</v>
      </c>
    </row>
    <row r="491" spans="1:17" hidden="1" x14ac:dyDescent="0.25">
      <c r="A491" s="485" t="s">
        <v>816</v>
      </c>
      <c r="B491" s="490" t="str">
        <f>VLOOKUP(A491,[3]Sheet1!$B$1:$D$1757,3,FALSE)</f>
        <v>EARLY ED PROCESSING LEAD</v>
      </c>
      <c r="C491" s="490" t="str">
        <f>VLOOKUP(A491,[3]Sheet1!$B$1:$R$1757,17,FALSE)</f>
        <v>NONE</v>
      </c>
      <c r="D491" s="493">
        <v>31330</v>
      </c>
      <c r="E491" s="481">
        <v>0</v>
      </c>
      <c r="F491" s="482">
        <f>IF(D491&lt;60,0,ROUND(($D491*F$2)+VLOOKUP($C491,[2]CONFIG!$A$33:$C$43,3,FALSE),0))</f>
        <v>9751</v>
      </c>
      <c r="G491" s="482">
        <f>IF(D491&lt;60,0,ROUND(($D491*G$2)+VLOOKUP($C491,[2]CONFIG!$A$33:$C$43,3,FALSE),0))</f>
        <v>9751</v>
      </c>
      <c r="H491" s="482">
        <f>IF(D491&lt;60,0,ROUND(($D491*H$2)+VLOOKUP($C491,[2]CONFIG!$A$33:$C$43,3,FALSE),0))</f>
        <v>9751</v>
      </c>
      <c r="I491" s="482">
        <f>IF(D491&lt;60,0,ROUND(($D491*I$2)+VLOOKUP($C491,[2]CONFIG!$A$33:$C$43,3,FALSE),0))</f>
        <v>9751</v>
      </c>
      <c r="J491" s="491"/>
      <c r="K491" s="195">
        <f t="shared" si="28"/>
        <v>0</v>
      </c>
      <c r="L491" s="195">
        <f t="shared" si="29"/>
        <v>0</v>
      </c>
      <c r="M491" s="195">
        <f t="shared" si="30"/>
        <v>0</v>
      </c>
      <c r="N491" s="195">
        <f t="shared" si="31"/>
        <v>0</v>
      </c>
      <c r="P491" s="195">
        <v>0</v>
      </c>
      <c r="Q491" s="195">
        <v>0</v>
      </c>
    </row>
    <row r="492" spans="1:17" hidden="1" x14ac:dyDescent="0.25">
      <c r="A492" s="485" t="s">
        <v>255</v>
      </c>
      <c r="B492" s="490" t="str">
        <f>VLOOKUP(A492,[3]Sheet1!$B$1:$D$1757,3,FALSE)</f>
        <v>SCHOOL TECHNOLOGY SPEC I</v>
      </c>
      <c r="C492" s="490" t="str">
        <f>VLOOKUP(A492,[3]Sheet1!$B$1:$R$1757,17,FALSE)</f>
        <v>NONE</v>
      </c>
      <c r="D492" s="493">
        <v>31172</v>
      </c>
      <c r="E492" s="481">
        <v>0</v>
      </c>
      <c r="F492" s="482">
        <f>IF(D492&lt;60,0,ROUND(($D492*F$2)+VLOOKUP($C492,[2]CONFIG!$A$33:$C$43,3,FALSE),0))</f>
        <v>9721</v>
      </c>
      <c r="G492" s="482">
        <f>IF(D492&lt;60,0,ROUND(($D492*G$2)+VLOOKUP($C492,[2]CONFIG!$A$33:$C$43,3,FALSE),0))</f>
        <v>9721</v>
      </c>
      <c r="H492" s="482">
        <f>IF(D492&lt;60,0,ROUND(($D492*H$2)+VLOOKUP($C492,[2]CONFIG!$A$33:$C$43,3,FALSE),0))</f>
        <v>9721</v>
      </c>
      <c r="I492" s="482">
        <f>IF(D492&lt;60,0,ROUND(($D492*I$2)+VLOOKUP($C492,[2]CONFIG!$A$33:$C$43,3,FALSE),0))</f>
        <v>9721</v>
      </c>
      <c r="J492" s="491"/>
      <c r="K492" s="195">
        <f t="shared" si="28"/>
        <v>0</v>
      </c>
      <c r="L492" s="195">
        <f t="shared" si="29"/>
        <v>0</v>
      </c>
      <c r="M492" s="195">
        <f t="shared" si="30"/>
        <v>0</v>
      </c>
      <c r="N492" s="195">
        <f t="shared" si="31"/>
        <v>0</v>
      </c>
      <c r="P492" s="195">
        <f>E492+K492</f>
        <v>0</v>
      </c>
      <c r="Q492" s="195">
        <f>E492+L492</f>
        <v>0</v>
      </c>
    </row>
    <row r="493" spans="1:17" hidden="1" x14ac:dyDescent="0.25">
      <c r="A493" s="485" t="s">
        <v>817</v>
      </c>
      <c r="B493" s="490" t="str">
        <f>VLOOKUP(A493,[3]Sheet1!$B$1:$D$1757,3,FALSE)</f>
        <v>SPEECH LANG PATHOLOGY ASST</v>
      </c>
      <c r="C493" s="490" t="str">
        <f>VLOOKUP(A493,[3]Sheet1!$B$1:$R$1757,17,FALSE)</f>
        <v>NONE</v>
      </c>
      <c r="D493" s="493">
        <v>30505</v>
      </c>
      <c r="E493" s="481">
        <v>0</v>
      </c>
      <c r="F493" s="482">
        <f>IF(D493&lt;60,0,ROUND(($D493*F$2)+VLOOKUP($C493,[2]CONFIG!$A$33:$C$43,3,FALSE),0))</f>
        <v>9595</v>
      </c>
      <c r="G493" s="482">
        <f>IF(D493&lt;60,0,ROUND(($D493*G$2)+VLOOKUP($C493,[2]CONFIG!$A$33:$C$43,3,FALSE),0))</f>
        <v>9595</v>
      </c>
      <c r="H493" s="482">
        <f>IF(D493&lt;60,0,ROUND(($D493*H$2)+VLOOKUP($C493,[2]CONFIG!$A$33:$C$43,3,FALSE),0))</f>
        <v>9595</v>
      </c>
      <c r="I493" s="482">
        <f>IF(D493&lt;60,0,ROUND(($D493*I$2)+VLOOKUP($C493,[2]CONFIG!$A$33:$C$43,3,FALSE),0))</f>
        <v>9595</v>
      </c>
      <c r="J493" s="491"/>
      <c r="K493" s="195">
        <f t="shared" si="28"/>
        <v>0</v>
      </c>
      <c r="L493" s="195">
        <f t="shared" si="29"/>
        <v>0</v>
      </c>
      <c r="M493" s="195">
        <f t="shared" si="30"/>
        <v>0</v>
      </c>
      <c r="N493" s="195">
        <f t="shared" si="31"/>
        <v>0</v>
      </c>
      <c r="P493" s="195">
        <v>0</v>
      </c>
      <c r="Q493" s="195">
        <v>0</v>
      </c>
    </row>
    <row r="494" spans="1:17" hidden="1" x14ac:dyDescent="0.25">
      <c r="A494" s="485" t="s">
        <v>818</v>
      </c>
      <c r="B494" s="490" t="str">
        <f>VLOOKUP(A494,[3]Sheet1!$B$1:$D$1757,3,FALSE)</f>
        <v>APPLICATION PROCESSING REP</v>
      </c>
      <c r="C494" s="490" t="str">
        <f>VLOOKUP(A494,[3]Sheet1!$B$1:$R$1757,17,FALSE)</f>
        <v>NONE</v>
      </c>
      <c r="D494" s="493">
        <v>30429</v>
      </c>
      <c r="E494" s="481">
        <v>0</v>
      </c>
      <c r="F494" s="482">
        <f>IF(D494&lt;60,0,ROUND(($D494*F$2)+VLOOKUP($C494,[2]CONFIG!$A$33:$C$43,3,FALSE),0))</f>
        <v>9581</v>
      </c>
      <c r="G494" s="482">
        <f>IF(D494&lt;60,0,ROUND(($D494*G$2)+VLOOKUP($C494,[2]CONFIG!$A$33:$C$43,3,FALSE),0))</f>
        <v>9581</v>
      </c>
      <c r="H494" s="482">
        <f>IF(D494&lt;60,0,ROUND(($D494*H$2)+VLOOKUP($C494,[2]CONFIG!$A$33:$C$43,3,FALSE),0))</f>
        <v>9581</v>
      </c>
      <c r="I494" s="482">
        <f>IF(D494&lt;60,0,ROUND(($D494*I$2)+VLOOKUP($C494,[2]CONFIG!$A$33:$C$43,3,FALSE),0))</f>
        <v>9581</v>
      </c>
      <c r="J494" s="491"/>
      <c r="K494" s="195">
        <f t="shared" si="28"/>
        <v>0</v>
      </c>
      <c r="L494" s="195">
        <f t="shared" si="29"/>
        <v>0</v>
      </c>
      <c r="M494" s="195">
        <f t="shared" si="30"/>
        <v>0</v>
      </c>
      <c r="N494" s="195">
        <f t="shared" si="31"/>
        <v>0</v>
      </c>
      <c r="P494" s="195">
        <v>0</v>
      </c>
      <c r="Q494" s="195">
        <v>0</v>
      </c>
    </row>
    <row r="495" spans="1:17" hidden="1" x14ac:dyDescent="0.25">
      <c r="A495" s="494" t="s">
        <v>819</v>
      </c>
      <c r="B495" s="490" t="str">
        <f>VLOOKUP(A495,[3]Sheet1!$B$1:$D$1757,3,FALSE)</f>
        <v>COMMUNITY LIAISON</v>
      </c>
      <c r="C495" s="490" t="str">
        <f>VLOOKUP(A495,[3]Sheet1!$B$1:$R$1757,17,FALSE)</f>
        <v>NONE</v>
      </c>
      <c r="D495" s="493">
        <v>31031</v>
      </c>
      <c r="E495" s="481">
        <v>0</v>
      </c>
      <c r="F495" s="482">
        <f>IF(D495&lt;60,0,ROUND(($D495*F$2)+VLOOKUP($C495,[2]CONFIG!$A$33:$C$43,3,FALSE),0))</f>
        <v>9695</v>
      </c>
      <c r="G495" s="482">
        <f>IF(D495&lt;60,0,ROUND(($D495*G$2)+VLOOKUP($C495,[2]CONFIG!$A$33:$C$43,3,FALSE),0))</f>
        <v>9695</v>
      </c>
      <c r="H495" s="482">
        <f>IF(D495&lt;60,0,ROUND(($D495*H$2)+VLOOKUP($C495,[2]CONFIG!$A$33:$C$43,3,FALSE),0))</f>
        <v>9695</v>
      </c>
      <c r="I495" s="482">
        <f>IF(D495&lt;60,0,ROUND(($D495*I$2)+VLOOKUP($C495,[2]CONFIG!$A$33:$C$43,3,FALSE),0))</f>
        <v>9695</v>
      </c>
      <c r="J495" s="491"/>
      <c r="K495" s="195">
        <f t="shared" si="28"/>
        <v>0</v>
      </c>
      <c r="L495" s="195">
        <f t="shared" si="29"/>
        <v>0</v>
      </c>
      <c r="M495" s="195">
        <f t="shared" si="30"/>
        <v>0</v>
      </c>
      <c r="N495" s="195">
        <f t="shared" si="31"/>
        <v>0</v>
      </c>
      <c r="P495" s="195">
        <v>0</v>
      </c>
      <c r="Q495" s="195">
        <v>0</v>
      </c>
    </row>
    <row r="496" spans="1:17" hidden="1" x14ac:dyDescent="0.25">
      <c r="A496" s="494" t="s">
        <v>274</v>
      </c>
      <c r="B496" s="490" t="str">
        <f>VLOOKUP(A496,[3]Sheet1!$B$1:$D$1757,3,FALSE)</f>
        <v>SECRETARY II</v>
      </c>
      <c r="C496" s="490" t="str">
        <f>VLOOKUP(A496,[3]Sheet1!$B$1:$R$1757,17,FALSE)</f>
        <v>DAEO</v>
      </c>
      <c r="D496" s="493">
        <v>30976</v>
      </c>
      <c r="E496" s="481">
        <v>0</v>
      </c>
      <c r="F496" s="482">
        <f>IF(D496&lt;60,0,ROUND(($D496*F$2)+VLOOKUP($C496,[2]CONFIG!$A$33:$C$43,3,FALSE),0))</f>
        <v>9724</v>
      </c>
      <c r="G496" s="482">
        <f>IF(D496&lt;60,0,ROUND(($D496*G$2)+VLOOKUP($C496,[2]CONFIG!$A$33:$C$43,3,FALSE),0))</f>
        <v>9724</v>
      </c>
      <c r="H496" s="482">
        <f>IF(D496&lt;60,0,ROUND(($D496*H$2)+VLOOKUP($C496,[2]CONFIG!$A$33:$C$43,3,FALSE),0))</f>
        <v>9724</v>
      </c>
      <c r="I496" s="482">
        <f>IF(D496&lt;60,0,ROUND(($D496*I$2)+VLOOKUP($C496,[2]CONFIG!$A$33:$C$43,3,FALSE),0))</f>
        <v>9724</v>
      </c>
      <c r="J496" s="491"/>
      <c r="K496" s="195">
        <f t="shared" si="28"/>
        <v>0</v>
      </c>
      <c r="L496" s="195">
        <f t="shared" si="29"/>
        <v>0</v>
      </c>
      <c r="M496" s="195">
        <f t="shared" si="30"/>
        <v>0</v>
      </c>
      <c r="N496" s="195">
        <f t="shared" si="31"/>
        <v>0</v>
      </c>
      <c r="P496" s="195">
        <v>0</v>
      </c>
      <c r="Q496" s="195">
        <v>0</v>
      </c>
    </row>
    <row r="497" spans="1:17" hidden="1" x14ac:dyDescent="0.25">
      <c r="A497" s="485" t="s">
        <v>279</v>
      </c>
      <c r="B497" s="490" t="str">
        <f>VLOOKUP(A497,[3]Sheet1!$B$1:$D$1757,3,FALSE)</f>
        <v>SECRETARY I</v>
      </c>
      <c r="C497" s="490" t="str">
        <f>VLOOKUP(A497,[3]Sheet1!$B$1:$R$1757,17,FALSE)</f>
        <v>DAEO</v>
      </c>
      <c r="D497" s="493">
        <v>30325</v>
      </c>
      <c r="E497" s="481">
        <v>0</v>
      </c>
      <c r="F497" s="482">
        <f>IF(D497&lt;60,0,ROUND(($D497*F$2)+VLOOKUP($C497,[2]CONFIG!$A$33:$C$43,3,FALSE),0))</f>
        <v>9601</v>
      </c>
      <c r="G497" s="482">
        <f>IF(D497&lt;60,0,ROUND(($D497*G$2)+VLOOKUP($C497,[2]CONFIG!$A$33:$C$43,3,FALSE),0))</f>
        <v>9601</v>
      </c>
      <c r="H497" s="482">
        <f>IF(D497&lt;60,0,ROUND(($D497*H$2)+VLOOKUP($C497,[2]CONFIG!$A$33:$C$43,3,FALSE),0))</f>
        <v>9601</v>
      </c>
      <c r="I497" s="482">
        <f>IF(D497&lt;60,0,ROUND(($D497*I$2)+VLOOKUP($C497,[2]CONFIG!$A$33:$C$43,3,FALSE),0))</f>
        <v>9601</v>
      </c>
      <c r="J497" s="491"/>
      <c r="K497" s="195">
        <f t="shared" si="28"/>
        <v>0</v>
      </c>
      <c r="L497" s="195">
        <f t="shared" si="29"/>
        <v>0</v>
      </c>
      <c r="M497" s="195">
        <f t="shared" si="30"/>
        <v>0</v>
      </c>
      <c r="N497" s="195">
        <f t="shared" si="31"/>
        <v>0</v>
      </c>
      <c r="P497" s="195">
        <v>0</v>
      </c>
      <c r="Q497" s="195">
        <v>0</v>
      </c>
    </row>
    <row r="498" spans="1:17" hidden="1" x14ac:dyDescent="0.25">
      <c r="A498" s="485" t="s">
        <v>820</v>
      </c>
      <c r="B498" s="490" t="str">
        <f>VLOOKUP(A498,[3]Sheet1!$B$1:$D$1757,3,FALSE)</f>
        <v>SFPC LIAISON SPECIALIST</v>
      </c>
      <c r="C498" s="490" t="str">
        <f>VLOOKUP(A498,[3]Sheet1!$B$1:$R$1757,17,FALSE)</f>
        <v>NONE</v>
      </c>
      <c r="D498" s="493">
        <v>29558</v>
      </c>
      <c r="E498" s="481">
        <v>0</v>
      </c>
      <c r="F498" s="482">
        <f>IF(D498&lt;60,0,ROUND(($D498*F$2)+VLOOKUP($C498,[2]CONFIG!$A$33:$C$43,3,FALSE),0))</f>
        <v>9417</v>
      </c>
      <c r="G498" s="482">
        <f>IF(D498&lt;60,0,ROUND(($D498*G$2)+VLOOKUP($C498,[2]CONFIG!$A$33:$C$43,3,FALSE),0))</f>
        <v>9417</v>
      </c>
      <c r="H498" s="482">
        <f>IF(D498&lt;60,0,ROUND(($D498*H$2)+VLOOKUP($C498,[2]CONFIG!$A$33:$C$43,3,FALSE),0))</f>
        <v>9417</v>
      </c>
      <c r="I498" s="482">
        <f>IF(D498&lt;60,0,ROUND(($D498*I$2)+VLOOKUP($C498,[2]CONFIG!$A$33:$C$43,3,FALSE),0))</f>
        <v>9417</v>
      </c>
      <c r="J498" s="491"/>
      <c r="K498" s="195">
        <f t="shared" si="28"/>
        <v>0</v>
      </c>
      <c r="L498" s="195">
        <f t="shared" si="29"/>
        <v>0</v>
      </c>
      <c r="M498" s="195">
        <f t="shared" si="30"/>
        <v>0</v>
      </c>
      <c r="N498" s="195">
        <f t="shared" si="31"/>
        <v>0</v>
      </c>
      <c r="P498" s="195">
        <v>0</v>
      </c>
      <c r="Q498" s="195">
        <v>0</v>
      </c>
    </row>
    <row r="499" spans="1:17" hidden="1" x14ac:dyDescent="0.25">
      <c r="A499" s="485" t="s">
        <v>821</v>
      </c>
      <c r="B499" s="490" t="str">
        <f>VLOOKUP(A499,[3]Sheet1!$B$1:$D$1757,3,FALSE)</f>
        <v>CUSTODIAN ASST I</v>
      </c>
      <c r="C499" s="490" t="str">
        <f>VLOOKUP(A499,[3]Sheet1!$B$1:$R$1757,17,FALSE)</f>
        <v>CWOA</v>
      </c>
      <c r="D499" s="493">
        <v>28577</v>
      </c>
      <c r="E499" s="481">
        <v>0</v>
      </c>
      <c r="F499" s="482">
        <f>IF(D499&lt;60,0,ROUND(($D499*F$2)+VLOOKUP($C499,[2]CONFIG!$A$33:$C$43,3,FALSE),0))</f>
        <v>10024</v>
      </c>
      <c r="G499" s="482">
        <f>IF(D499&lt;60,0,ROUND(($D499*G$2)+VLOOKUP($C499,[2]CONFIG!$A$33:$C$43,3,FALSE),0))</f>
        <v>10024</v>
      </c>
      <c r="H499" s="482">
        <f>IF(D499&lt;60,0,ROUND(($D499*H$2)+VLOOKUP($C499,[2]CONFIG!$A$33:$C$43,3,FALSE),0))</f>
        <v>10024</v>
      </c>
      <c r="I499" s="482">
        <f>IF(D499&lt;60,0,ROUND(($D499*I$2)+VLOOKUP($C499,[2]CONFIG!$A$33:$C$43,3,FALSE),0))</f>
        <v>10024</v>
      </c>
      <c r="J499" s="491"/>
      <c r="K499" s="195">
        <f t="shared" si="28"/>
        <v>0</v>
      </c>
      <c r="L499" s="195">
        <f t="shared" si="29"/>
        <v>0</v>
      </c>
      <c r="M499" s="195">
        <f t="shared" si="30"/>
        <v>0</v>
      </c>
      <c r="N499" s="195">
        <f t="shared" si="31"/>
        <v>0</v>
      </c>
      <c r="P499" s="195">
        <v>0</v>
      </c>
      <c r="Q499" s="195">
        <v>0</v>
      </c>
    </row>
    <row r="500" spans="1:17" hidden="1" x14ac:dyDescent="0.25">
      <c r="A500" s="485" t="s">
        <v>822</v>
      </c>
      <c r="B500" s="490" t="str">
        <f>VLOOKUP(A500,[3]Sheet1!$B$1:$D$1757,3,FALSE)</f>
        <v>CUSTODIAN ASST II</v>
      </c>
      <c r="C500" s="490" t="str">
        <f>VLOOKUP(A500,[3]Sheet1!$B$1:$R$1757,17,FALSE)</f>
        <v>CWOA</v>
      </c>
      <c r="D500" s="493">
        <v>29949</v>
      </c>
      <c r="E500" s="481">
        <v>0</v>
      </c>
      <c r="F500" s="482">
        <f>IF(D500&lt;60,0,ROUND(($D500*F$2)+VLOOKUP($C500,[2]CONFIG!$A$33:$C$43,3,FALSE),0))</f>
        <v>10283</v>
      </c>
      <c r="G500" s="482">
        <f>IF(D500&lt;60,0,ROUND(($D500*G$2)+VLOOKUP($C500,[2]CONFIG!$A$33:$C$43,3,FALSE),0))</f>
        <v>10283</v>
      </c>
      <c r="H500" s="482">
        <f>IF(D500&lt;60,0,ROUND(($D500*H$2)+VLOOKUP($C500,[2]CONFIG!$A$33:$C$43,3,FALSE),0))</f>
        <v>10283</v>
      </c>
      <c r="I500" s="482">
        <f>IF(D500&lt;60,0,ROUND(($D500*I$2)+VLOOKUP($C500,[2]CONFIG!$A$33:$C$43,3,FALSE),0))</f>
        <v>10283</v>
      </c>
      <c r="J500" s="491"/>
      <c r="K500" s="195">
        <f t="shared" si="28"/>
        <v>0</v>
      </c>
      <c r="L500" s="195">
        <f t="shared" si="29"/>
        <v>0</v>
      </c>
      <c r="M500" s="195">
        <f t="shared" si="30"/>
        <v>0</v>
      </c>
      <c r="N500" s="195">
        <f t="shared" si="31"/>
        <v>0</v>
      </c>
      <c r="P500" s="195">
        <v>0</v>
      </c>
      <c r="Q500" s="195">
        <v>0</v>
      </c>
    </row>
    <row r="501" spans="1:17" hidden="1" x14ac:dyDescent="0.25">
      <c r="A501" s="485" t="s">
        <v>823</v>
      </c>
      <c r="B501" s="490" t="str">
        <f>VLOOKUP(A501,[3]Sheet1!$B$1:$D$1757,3,FALSE)</f>
        <v>VEHICLE SERVICE TECH I</v>
      </c>
      <c r="C501" s="490" t="str">
        <f>VLOOKUP(A501,[3]Sheet1!$B$1:$R$1757,17,FALSE)</f>
        <v>AMLG</v>
      </c>
      <c r="D501" s="493">
        <v>29380</v>
      </c>
      <c r="E501" s="481">
        <v>0</v>
      </c>
      <c r="F501" s="482">
        <f>IF(D501&lt;60,0,ROUND(($D501*F$2)+VLOOKUP($C501,[2]CONFIG!$A$33:$C$43,3,FALSE),0))</f>
        <v>10056</v>
      </c>
      <c r="G501" s="482">
        <f>IF(D501&lt;60,0,ROUND(($D501*G$2)+VLOOKUP($C501,[2]CONFIG!$A$33:$C$43,3,FALSE),0))</f>
        <v>10056</v>
      </c>
      <c r="H501" s="482">
        <f>IF(D501&lt;60,0,ROUND(($D501*H$2)+VLOOKUP($C501,[2]CONFIG!$A$33:$C$43,3,FALSE),0))</f>
        <v>10056</v>
      </c>
      <c r="I501" s="482">
        <f>IF(D501&lt;60,0,ROUND(($D501*I$2)+VLOOKUP($C501,[2]CONFIG!$A$33:$C$43,3,FALSE),0))</f>
        <v>10056</v>
      </c>
      <c r="J501" s="491"/>
      <c r="K501" s="195">
        <f t="shared" si="28"/>
        <v>0</v>
      </c>
      <c r="L501" s="195">
        <f t="shared" si="29"/>
        <v>0</v>
      </c>
      <c r="M501" s="195">
        <f t="shared" si="30"/>
        <v>0</v>
      </c>
      <c r="N501" s="195">
        <f t="shared" si="31"/>
        <v>0</v>
      </c>
      <c r="P501" s="195">
        <v>0</v>
      </c>
      <c r="Q501" s="195">
        <v>0</v>
      </c>
    </row>
    <row r="502" spans="1:17" hidden="1" x14ac:dyDescent="0.25">
      <c r="A502" s="485" t="s">
        <v>243</v>
      </c>
      <c r="B502" s="490" t="str">
        <f>VLOOKUP(A502,[3]Sheet1!$B$1:$D$1757,3,FALSE)</f>
        <v>LICENSED PRACTICAL NURSE</v>
      </c>
      <c r="C502" s="490" t="str">
        <f>VLOOKUP(A502,[3]Sheet1!$B$1:$R$1757,17,FALSE)</f>
        <v>NONE</v>
      </c>
      <c r="D502" s="493">
        <v>29392</v>
      </c>
      <c r="E502" s="481">
        <v>0</v>
      </c>
      <c r="F502" s="482">
        <f>IF(D502&lt;60,0,ROUND(($D502*F$2)+VLOOKUP($C502,[2]CONFIG!$A$33:$C$43,3,FALSE),0))</f>
        <v>9385</v>
      </c>
      <c r="G502" s="482">
        <f>IF(D502&lt;60,0,ROUND(($D502*G$2)+VLOOKUP($C502,[2]CONFIG!$A$33:$C$43,3,FALSE),0))</f>
        <v>9385</v>
      </c>
      <c r="H502" s="482">
        <f>IF(D502&lt;60,0,ROUND(($D502*H$2)+VLOOKUP($C502,[2]CONFIG!$A$33:$C$43,3,FALSE),0))</f>
        <v>9385</v>
      </c>
      <c r="I502" s="482">
        <f>IF(D502&lt;60,0,ROUND(($D502*I$2)+VLOOKUP($C502,[2]CONFIG!$A$33:$C$43,3,FALSE),0))</f>
        <v>9385</v>
      </c>
      <c r="J502" s="491"/>
      <c r="K502" s="195">
        <f t="shared" si="28"/>
        <v>0</v>
      </c>
      <c r="L502" s="195">
        <f t="shared" si="29"/>
        <v>0</v>
      </c>
      <c r="M502" s="195">
        <f t="shared" si="30"/>
        <v>0</v>
      </c>
      <c r="N502" s="195">
        <f t="shared" si="31"/>
        <v>0</v>
      </c>
      <c r="P502" s="195">
        <v>0</v>
      </c>
      <c r="Q502" s="195">
        <v>0</v>
      </c>
    </row>
    <row r="503" spans="1:17" hidden="1" x14ac:dyDescent="0.25">
      <c r="A503" s="485" t="s">
        <v>824</v>
      </c>
      <c r="B503" s="490" t="str">
        <f>VLOOKUP(A503,[3]Sheet1!$B$1:$D$1757,3,FALSE)</f>
        <v>BUS DRIVER - REGULAR</v>
      </c>
      <c r="C503" s="490" t="str">
        <f>VLOOKUP(A503,[3]Sheet1!$B$1:$R$1757,17,FALSE)</f>
        <v>AMLG</v>
      </c>
      <c r="D503" s="493">
        <v>28728</v>
      </c>
      <c r="E503" s="481">
        <v>0</v>
      </c>
      <c r="F503" s="482">
        <f>IF(D503&lt;60,0,ROUND(($D503*F$2)+VLOOKUP($C503,[2]CONFIG!$A$33:$C$43,3,FALSE),0))</f>
        <v>9933</v>
      </c>
      <c r="G503" s="482">
        <f>IF(D503&lt;60,0,ROUND(($D503*G$2)+VLOOKUP($C503,[2]CONFIG!$A$33:$C$43,3,FALSE),0))</f>
        <v>9933</v>
      </c>
      <c r="H503" s="482">
        <f>IF(D503&lt;60,0,ROUND(($D503*H$2)+VLOOKUP($C503,[2]CONFIG!$A$33:$C$43,3,FALSE),0))</f>
        <v>9933</v>
      </c>
      <c r="I503" s="482">
        <f>IF(D503&lt;60,0,ROUND(($D503*I$2)+VLOOKUP($C503,[2]CONFIG!$A$33:$C$43,3,FALSE),0))</f>
        <v>9933</v>
      </c>
      <c r="J503" s="491"/>
      <c r="K503" s="195">
        <f t="shared" si="28"/>
        <v>0</v>
      </c>
      <c r="L503" s="195">
        <f t="shared" si="29"/>
        <v>0</v>
      </c>
      <c r="M503" s="195">
        <f t="shared" si="30"/>
        <v>0</v>
      </c>
      <c r="N503" s="195">
        <f t="shared" si="31"/>
        <v>0</v>
      </c>
      <c r="P503" s="195">
        <v>0</v>
      </c>
      <c r="Q503" s="195">
        <v>0</v>
      </c>
    </row>
    <row r="504" spans="1:17" hidden="1" x14ac:dyDescent="0.25">
      <c r="A504" s="485" t="s">
        <v>825</v>
      </c>
      <c r="B504" s="490" t="str">
        <f>VLOOKUP(A504,[3]Sheet1!$B$1:$D$1757,3,FALSE)</f>
        <v>OFFICE SUPPORT I</v>
      </c>
      <c r="C504" s="490" t="str">
        <f>VLOOKUP(A504,[3]Sheet1!$B$1:$R$1757,17,FALSE)</f>
        <v>DAEO</v>
      </c>
      <c r="D504" s="493">
        <v>28070</v>
      </c>
      <c r="E504" s="481">
        <v>0</v>
      </c>
      <c r="F504" s="482">
        <f>IF(D504&lt;60,0,ROUND(($D504*F$2)+VLOOKUP($C504,[2]CONFIG!$A$33:$C$43,3,FALSE),0))</f>
        <v>9176</v>
      </c>
      <c r="G504" s="482">
        <f>IF(D504&lt;60,0,ROUND(($D504*G$2)+VLOOKUP($C504,[2]CONFIG!$A$33:$C$43,3,FALSE),0))</f>
        <v>9176</v>
      </c>
      <c r="H504" s="482">
        <f>IF(D504&lt;60,0,ROUND(($D504*H$2)+VLOOKUP($C504,[2]CONFIG!$A$33:$C$43,3,FALSE),0))</f>
        <v>9176</v>
      </c>
      <c r="I504" s="482">
        <f>IF(D504&lt;60,0,ROUND(($D504*I$2)+VLOOKUP($C504,[2]CONFIG!$A$33:$C$43,3,FALSE),0))</f>
        <v>9176</v>
      </c>
      <c r="J504" s="491"/>
      <c r="K504" s="195">
        <f t="shared" si="28"/>
        <v>0</v>
      </c>
      <c r="L504" s="195">
        <f t="shared" si="29"/>
        <v>0</v>
      </c>
      <c r="M504" s="195">
        <f t="shared" si="30"/>
        <v>0</v>
      </c>
      <c r="N504" s="195">
        <f t="shared" si="31"/>
        <v>0</v>
      </c>
      <c r="P504" s="195">
        <v>0</v>
      </c>
      <c r="Q504" s="195">
        <v>0</v>
      </c>
    </row>
    <row r="505" spans="1:17" hidden="1" x14ac:dyDescent="0.25">
      <c r="A505" s="485" t="s">
        <v>826</v>
      </c>
      <c r="B505" s="490" t="str">
        <f>VLOOKUP(A505,[3]Sheet1!$B$1:$D$1757,3,FALSE)</f>
        <v>SCHOOL COMMUNITY LIAISON</v>
      </c>
      <c r="C505" s="490" t="str">
        <f>VLOOKUP(A505,[3]Sheet1!$B$1:$R$1757,17,FALSE)</f>
        <v>NONE</v>
      </c>
      <c r="D505" s="493">
        <v>28048</v>
      </c>
      <c r="E505" s="481">
        <v>0</v>
      </c>
      <c r="F505" s="482">
        <f>IF(D505&lt;60,0,ROUND(($D505*F$2)+VLOOKUP($C505,[2]CONFIG!$A$33:$C$43,3,FALSE),0))</f>
        <v>9131</v>
      </c>
      <c r="G505" s="482">
        <f>IF(D505&lt;60,0,ROUND(($D505*G$2)+VLOOKUP($C505,[2]CONFIG!$A$33:$C$43,3,FALSE),0))</f>
        <v>9131</v>
      </c>
      <c r="H505" s="482">
        <f>IF(D505&lt;60,0,ROUND(($D505*H$2)+VLOOKUP($C505,[2]CONFIG!$A$33:$C$43,3,FALSE),0))</f>
        <v>9131</v>
      </c>
      <c r="I505" s="482">
        <f>IF(D505&lt;60,0,ROUND(($D505*I$2)+VLOOKUP($C505,[2]CONFIG!$A$33:$C$43,3,FALSE),0))</f>
        <v>9131</v>
      </c>
      <c r="J505" s="491"/>
      <c r="K505" s="195">
        <f t="shared" si="28"/>
        <v>0</v>
      </c>
      <c r="L505" s="195">
        <f t="shared" si="29"/>
        <v>0</v>
      </c>
      <c r="M505" s="195">
        <f t="shared" si="30"/>
        <v>0</v>
      </c>
      <c r="N505" s="195">
        <f t="shared" si="31"/>
        <v>0</v>
      </c>
      <c r="P505" s="195">
        <v>0</v>
      </c>
      <c r="Q505" s="195">
        <v>0</v>
      </c>
    </row>
    <row r="506" spans="1:17" hidden="1" x14ac:dyDescent="0.25">
      <c r="A506" s="485" t="s">
        <v>282</v>
      </c>
      <c r="B506" s="490" t="str">
        <f>VLOOKUP(A506,[3]Sheet1!$B$1:$D$1757,3,FALSE)</f>
        <v>OFFICE SUPPORT I</v>
      </c>
      <c r="C506" s="490" t="str">
        <f>VLOOKUP(A506,[3]Sheet1!$B$1:$R$1757,17,FALSE)</f>
        <v>DAEO</v>
      </c>
      <c r="D506" s="493">
        <v>28987</v>
      </c>
      <c r="E506" s="481">
        <v>0</v>
      </c>
      <c r="F506" s="482">
        <f>IF(D506&lt;60,0,ROUND(($D506*F$2)+VLOOKUP($C506,[2]CONFIG!$A$33:$C$43,3,FALSE),0))</f>
        <v>9349</v>
      </c>
      <c r="G506" s="482">
        <f>IF(D506&lt;60,0,ROUND(($D506*G$2)+VLOOKUP($C506,[2]CONFIG!$A$33:$C$43,3,FALSE),0))</f>
        <v>9349</v>
      </c>
      <c r="H506" s="482">
        <f>IF(D506&lt;60,0,ROUND(($D506*H$2)+VLOOKUP($C506,[2]CONFIG!$A$33:$C$43,3,FALSE),0))</f>
        <v>9349</v>
      </c>
      <c r="I506" s="482">
        <f>IF(D506&lt;60,0,ROUND(($D506*I$2)+VLOOKUP($C506,[2]CONFIG!$A$33:$C$43,3,FALSE),0))</f>
        <v>9349</v>
      </c>
      <c r="J506" s="491"/>
      <c r="K506" s="195">
        <f t="shared" si="28"/>
        <v>0</v>
      </c>
      <c r="L506" s="195">
        <f t="shared" si="29"/>
        <v>0</v>
      </c>
      <c r="M506" s="195">
        <f t="shared" si="30"/>
        <v>0</v>
      </c>
      <c r="N506" s="195">
        <f t="shared" si="31"/>
        <v>0</v>
      </c>
      <c r="P506" s="195">
        <v>0</v>
      </c>
      <c r="Q506" s="195">
        <v>0</v>
      </c>
    </row>
    <row r="507" spans="1:17" hidden="1" x14ac:dyDescent="0.25">
      <c r="A507" s="485" t="s">
        <v>827</v>
      </c>
      <c r="B507" s="490" t="str">
        <f>VLOOKUP(A507,[3]Sheet1!$B$1:$D$1757,3,FALSE)</f>
        <v>GENERAL LABORER</v>
      </c>
      <c r="C507" s="490" t="str">
        <f>VLOOKUP(A507,[3]Sheet1!$B$1:$R$1757,17,FALSE)</f>
        <v>GRND</v>
      </c>
      <c r="D507" s="493">
        <v>27793</v>
      </c>
      <c r="E507" s="481">
        <v>0</v>
      </c>
      <c r="F507" s="482">
        <f>IF(D507&lt;60,0,ROUND(($D507*F$2)+VLOOKUP($C507,[2]CONFIG!$A$33:$C$43,3,FALSE),0))</f>
        <v>10551</v>
      </c>
      <c r="G507" s="482">
        <f>IF(D507&lt;60,0,ROUND(($D507*G$2)+VLOOKUP($C507,[2]CONFIG!$A$33:$C$43,3,FALSE),0))</f>
        <v>10551</v>
      </c>
      <c r="H507" s="482">
        <f>IF(D507&lt;60,0,ROUND(($D507*H$2)+VLOOKUP($C507,[2]CONFIG!$A$33:$C$43,3,FALSE),0))</f>
        <v>10551</v>
      </c>
      <c r="I507" s="482">
        <f>IF(D507&lt;60,0,ROUND(($D507*I$2)+VLOOKUP($C507,[2]CONFIG!$A$33:$C$43,3,FALSE),0))</f>
        <v>10551</v>
      </c>
      <c r="J507" s="491"/>
      <c r="K507" s="195">
        <f t="shared" si="28"/>
        <v>0</v>
      </c>
      <c r="L507" s="195">
        <f t="shared" si="29"/>
        <v>0</v>
      </c>
      <c r="M507" s="195">
        <f t="shared" si="30"/>
        <v>0</v>
      </c>
      <c r="N507" s="195">
        <f t="shared" si="31"/>
        <v>0</v>
      </c>
      <c r="P507" s="195">
        <v>0</v>
      </c>
      <c r="Q507" s="195">
        <v>0</v>
      </c>
    </row>
    <row r="508" spans="1:17" hidden="1" x14ac:dyDescent="0.25">
      <c r="A508" s="485" t="s">
        <v>828</v>
      </c>
      <c r="B508" s="490" t="str">
        <f>VLOOKUP(A508,[3]Sheet1!$B$1:$D$1757,3,FALSE)</f>
        <v>BUS DRIVER - RELIEF</v>
      </c>
      <c r="C508" s="490" t="str">
        <f>VLOOKUP(A508,[3]Sheet1!$B$1:$R$1757,17,FALSE)</f>
        <v>AMLG</v>
      </c>
      <c r="D508" s="493">
        <v>27965</v>
      </c>
      <c r="E508" s="481">
        <v>0</v>
      </c>
      <c r="F508" s="482">
        <f>IF(D508&lt;60,0,ROUND(($D508*F$2)+VLOOKUP($C508,[2]CONFIG!$A$33:$C$43,3,FALSE),0))</f>
        <v>9789</v>
      </c>
      <c r="G508" s="482">
        <f>IF(D508&lt;60,0,ROUND(($D508*G$2)+VLOOKUP($C508,[2]CONFIG!$A$33:$C$43,3,FALSE),0))</f>
        <v>9789</v>
      </c>
      <c r="H508" s="482">
        <f>IF(D508&lt;60,0,ROUND(($D508*H$2)+VLOOKUP($C508,[2]CONFIG!$A$33:$C$43,3,FALSE),0))</f>
        <v>9789</v>
      </c>
      <c r="I508" s="482">
        <f>IF(D508&lt;60,0,ROUND(($D508*I$2)+VLOOKUP($C508,[2]CONFIG!$A$33:$C$43,3,FALSE),0))</f>
        <v>9789</v>
      </c>
      <c r="J508" s="491"/>
      <c r="K508" s="195">
        <f t="shared" si="28"/>
        <v>0</v>
      </c>
      <c r="L508" s="195">
        <f t="shared" si="29"/>
        <v>0</v>
      </c>
      <c r="M508" s="195">
        <f t="shared" si="30"/>
        <v>0</v>
      </c>
      <c r="N508" s="195">
        <f t="shared" si="31"/>
        <v>0</v>
      </c>
      <c r="P508" s="195">
        <v>0</v>
      </c>
      <c r="Q508" s="195">
        <v>0</v>
      </c>
    </row>
    <row r="509" spans="1:17" hidden="1" x14ac:dyDescent="0.25">
      <c r="A509" s="485" t="s">
        <v>829</v>
      </c>
      <c r="B509" s="490" t="str">
        <f>VLOOKUP(A509,[3]Sheet1!$B$1:$D$1757,3,FALSE)</f>
        <v>BUS DRIVER 32 HRS</v>
      </c>
      <c r="C509" s="490" t="str">
        <f>VLOOKUP(A509,[3]Sheet1!$B$1:$R$1757,17,FALSE)</f>
        <v>AMLG</v>
      </c>
      <c r="D509" s="493">
        <v>27619</v>
      </c>
      <c r="E509" s="481">
        <v>0</v>
      </c>
      <c r="F509" s="482">
        <f>IF(D509&lt;60,0,ROUND(($D509*F$2)+VLOOKUP($C509,[2]CONFIG!$A$33:$C$43,3,FALSE),0))</f>
        <v>9723</v>
      </c>
      <c r="G509" s="482">
        <f>IF(D509&lt;60,0,ROUND(($D509*G$2)+VLOOKUP($C509,[2]CONFIG!$A$33:$C$43,3,FALSE),0))</f>
        <v>9723</v>
      </c>
      <c r="H509" s="482">
        <f>IF(D509&lt;60,0,ROUND(($D509*H$2)+VLOOKUP($C509,[2]CONFIG!$A$33:$C$43,3,FALSE),0))</f>
        <v>9723</v>
      </c>
      <c r="I509" s="482">
        <f>IF(D509&lt;60,0,ROUND(($D509*I$2)+VLOOKUP($C509,[2]CONFIG!$A$33:$C$43,3,FALSE),0))</f>
        <v>9723</v>
      </c>
      <c r="J509" s="491"/>
      <c r="K509" s="195">
        <f t="shared" si="28"/>
        <v>0</v>
      </c>
      <c r="L509" s="195">
        <f t="shared" si="29"/>
        <v>0</v>
      </c>
      <c r="M509" s="195">
        <f t="shared" si="30"/>
        <v>0</v>
      </c>
      <c r="N509" s="195">
        <f t="shared" si="31"/>
        <v>0</v>
      </c>
      <c r="P509" s="195">
        <v>0</v>
      </c>
      <c r="Q509" s="195">
        <v>0</v>
      </c>
    </row>
    <row r="510" spans="1:17" hidden="1" x14ac:dyDescent="0.25">
      <c r="A510" s="485" t="s">
        <v>830</v>
      </c>
      <c r="B510" s="490" t="str">
        <f>VLOOKUP(A510,[3]Sheet1!$B$1:$D$1757,3,FALSE)</f>
        <v>HEALTH CARE TECHNICIAN II</v>
      </c>
      <c r="C510" s="490" t="str">
        <f>VLOOKUP(A510,[3]Sheet1!$B$1:$R$1757,17,FALSE)</f>
        <v>NONE</v>
      </c>
      <c r="D510" s="493">
        <v>28029</v>
      </c>
      <c r="E510" s="481">
        <v>0</v>
      </c>
      <c r="F510" s="482">
        <f>IF(D510&lt;60,0,ROUND(($D510*F$2)+VLOOKUP($C510,[2]CONFIG!$A$33:$C$43,3,FALSE),0))</f>
        <v>9128</v>
      </c>
      <c r="G510" s="482">
        <f>IF(D510&lt;60,0,ROUND(($D510*G$2)+VLOOKUP($C510,[2]CONFIG!$A$33:$C$43,3,FALSE),0))</f>
        <v>9128</v>
      </c>
      <c r="H510" s="482">
        <f>IF(D510&lt;60,0,ROUND(($D510*H$2)+VLOOKUP($C510,[2]CONFIG!$A$33:$C$43,3,FALSE),0))</f>
        <v>9128</v>
      </c>
      <c r="I510" s="482">
        <f>IF(D510&lt;60,0,ROUND(($D510*I$2)+VLOOKUP($C510,[2]CONFIG!$A$33:$C$43,3,FALSE),0))</f>
        <v>9128</v>
      </c>
      <c r="J510" s="491"/>
      <c r="K510" s="195">
        <f t="shared" si="28"/>
        <v>0</v>
      </c>
      <c r="L510" s="195">
        <f t="shared" si="29"/>
        <v>0</v>
      </c>
      <c r="M510" s="195">
        <f t="shared" si="30"/>
        <v>0</v>
      </c>
      <c r="N510" s="195">
        <f t="shared" si="31"/>
        <v>0</v>
      </c>
      <c r="P510" s="195">
        <v>0</v>
      </c>
      <c r="Q510" s="195">
        <v>0</v>
      </c>
    </row>
    <row r="511" spans="1:17" hidden="1" x14ac:dyDescent="0.25">
      <c r="A511" s="485" t="s">
        <v>831</v>
      </c>
      <c r="B511" s="490" t="str">
        <f>VLOOKUP(A511,[3]Sheet1!$B$1:$D$1757,3,FALSE)</f>
        <v>MANAGER, FOOD SERVICE III</v>
      </c>
      <c r="C511" s="490" t="str">
        <f>VLOOKUP(A511,[3]Sheet1!$B$1:$R$1757,17,FALSE)</f>
        <v>FOOD</v>
      </c>
      <c r="D511" s="493">
        <v>27390</v>
      </c>
      <c r="E511" s="481">
        <v>0</v>
      </c>
      <c r="F511" s="482">
        <f>IF(D511&lt;60,0,ROUND(($D511*F$2)+VLOOKUP($C511,[2]CONFIG!$A$33:$C$43,3,FALSE),0))</f>
        <v>8498</v>
      </c>
      <c r="G511" s="482">
        <f>IF(D511&lt;60,0,ROUND(($D511*G$2)+VLOOKUP($C511,[2]CONFIG!$A$33:$C$43,3,FALSE),0))</f>
        <v>8498</v>
      </c>
      <c r="H511" s="482">
        <f>IF(D511&lt;60,0,ROUND(($D511*H$2)+VLOOKUP($C511,[2]CONFIG!$A$33:$C$43,3,FALSE),0))</f>
        <v>8498</v>
      </c>
      <c r="I511" s="482">
        <f>IF(D511&lt;60,0,ROUND(($D511*I$2)+VLOOKUP($C511,[2]CONFIG!$A$33:$C$43,3,FALSE),0))</f>
        <v>8498</v>
      </c>
      <c r="J511" s="491"/>
      <c r="K511" s="195">
        <f t="shared" si="28"/>
        <v>0</v>
      </c>
      <c r="L511" s="195">
        <f t="shared" si="29"/>
        <v>0</v>
      </c>
      <c r="M511" s="195">
        <f t="shared" si="30"/>
        <v>0</v>
      </c>
      <c r="N511" s="195">
        <f t="shared" si="31"/>
        <v>0</v>
      </c>
      <c r="P511" s="195">
        <v>0</v>
      </c>
      <c r="Q511" s="195">
        <v>0</v>
      </c>
    </row>
    <row r="512" spans="1:17" hidden="1" x14ac:dyDescent="0.25">
      <c r="A512" s="485" t="s">
        <v>273</v>
      </c>
      <c r="B512" s="490" t="str">
        <f>VLOOKUP(A512,[3]Sheet1!$B$1:$D$1757,3,FALSE)</f>
        <v>SECRETARY I</v>
      </c>
      <c r="C512" s="490" t="str">
        <f>VLOOKUP(A512,[3]Sheet1!$B$1:$R$1757,17,FALSE)</f>
        <v>DAEO</v>
      </c>
      <c r="D512" s="493">
        <v>26432</v>
      </c>
      <c r="E512" s="481">
        <v>0</v>
      </c>
      <c r="F512" s="482">
        <f>IF(D512&lt;60,0,ROUND(($D512*F$2)+VLOOKUP($C512,[2]CONFIG!$A$33:$C$43,3,FALSE),0))</f>
        <v>8866</v>
      </c>
      <c r="G512" s="482">
        <f>IF(D512&lt;60,0,ROUND(($D512*G$2)+VLOOKUP($C512,[2]CONFIG!$A$33:$C$43,3,FALSE),0))</f>
        <v>8866</v>
      </c>
      <c r="H512" s="482">
        <f>IF(D512&lt;60,0,ROUND(($D512*H$2)+VLOOKUP($C512,[2]CONFIG!$A$33:$C$43,3,FALSE),0))</f>
        <v>8866</v>
      </c>
      <c r="I512" s="482">
        <f>IF(D512&lt;60,0,ROUND(($D512*I$2)+VLOOKUP($C512,[2]CONFIG!$A$33:$C$43,3,FALSE),0))</f>
        <v>8866</v>
      </c>
      <c r="J512" s="491"/>
      <c r="K512" s="195">
        <f t="shared" si="28"/>
        <v>0</v>
      </c>
      <c r="L512" s="195">
        <f t="shared" si="29"/>
        <v>0</v>
      </c>
      <c r="M512" s="195">
        <f t="shared" si="30"/>
        <v>0</v>
      </c>
      <c r="N512" s="195">
        <f t="shared" si="31"/>
        <v>0</v>
      </c>
      <c r="P512" s="195">
        <v>0</v>
      </c>
      <c r="Q512" s="195">
        <v>0</v>
      </c>
    </row>
    <row r="513" spans="1:17" hidden="1" x14ac:dyDescent="0.25">
      <c r="A513" s="485" t="s">
        <v>832</v>
      </c>
      <c r="B513" s="490" t="str">
        <f>VLOOKUP(A513,[3]Sheet1!$B$1:$D$1757,3,FALSE)</f>
        <v>VISION SCREEN TECH II</v>
      </c>
      <c r="C513" s="490" t="str">
        <f>VLOOKUP(A513,[3]Sheet1!$B$1:$R$1757,17,FALSE)</f>
        <v>NONE</v>
      </c>
      <c r="D513" s="493">
        <v>27712</v>
      </c>
      <c r="E513" s="481">
        <v>0</v>
      </c>
      <c r="F513" s="482">
        <f>IF(D513&lt;60,0,ROUND(($D513*F$2)+VLOOKUP($C513,[2]CONFIG!$A$33:$C$43,3,FALSE),0))</f>
        <v>9068</v>
      </c>
      <c r="G513" s="482">
        <f>IF(D513&lt;60,0,ROUND(($D513*G$2)+VLOOKUP($C513,[2]CONFIG!$A$33:$C$43,3,FALSE),0))</f>
        <v>9068</v>
      </c>
      <c r="H513" s="482">
        <f>IF(D513&lt;60,0,ROUND(($D513*H$2)+VLOOKUP($C513,[2]CONFIG!$A$33:$C$43,3,FALSE),0))</f>
        <v>9068</v>
      </c>
      <c r="I513" s="482">
        <f>IF(D513&lt;60,0,ROUND(($D513*I$2)+VLOOKUP($C513,[2]CONFIG!$A$33:$C$43,3,FALSE),0))</f>
        <v>9068</v>
      </c>
      <c r="J513" s="491"/>
      <c r="K513" s="195">
        <f t="shared" si="28"/>
        <v>0</v>
      </c>
      <c r="L513" s="195">
        <f t="shared" si="29"/>
        <v>0</v>
      </c>
      <c r="M513" s="195">
        <f t="shared" si="30"/>
        <v>0</v>
      </c>
      <c r="N513" s="195">
        <f t="shared" si="31"/>
        <v>0</v>
      </c>
      <c r="P513" s="195">
        <v>0</v>
      </c>
      <c r="Q513" s="195">
        <v>0</v>
      </c>
    </row>
    <row r="514" spans="1:17" hidden="1" x14ac:dyDescent="0.25">
      <c r="A514" s="485" t="s">
        <v>833</v>
      </c>
      <c r="B514" s="490" t="str">
        <f>VLOOKUP(A514,[3]Sheet1!$B$1:$D$1757,3,FALSE)</f>
        <v>PROGRAM SPECIALIST</v>
      </c>
      <c r="C514" s="490" t="str">
        <f>VLOOKUP(A514,[3]Sheet1!$B$1:$R$1757,17,FALSE)</f>
        <v>NONE</v>
      </c>
      <c r="D514" s="493">
        <v>26761</v>
      </c>
      <c r="E514" s="481">
        <v>0</v>
      </c>
      <c r="F514" s="482">
        <f>IF(D514&lt;60,0,ROUND(($D514*F$2)+VLOOKUP($C514,[2]CONFIG!$A$33:$C$43,3,FALSE),0))</f>
        <v>8888</v>
      </c>
      <c r="G514" s="482">
        <f>IF(D514&lt;60,0,ROUND(($D514*G$2)+VLOOKUP($C514,[2]CONFIG!$A$33:$C$43,3,FALSE),0))</f>
        <v>8888</v>
      </c>
      <c r="H514" s="482">
        <f>IF(D514&lt;60,0,ROUND(($D514*H$2)+VLOOKUP($C514,[2]CONFIG!$A$33:$C$43,3,FALSE),0))</f>
        <v>8888</v>
      </c>
      <c r="I514" s="482">
        <f>IF(D514&lt;60,0,ROUND(($D514*I$2)+VLOOKUP($C514,[2]CONFIG!$A$33:$C$43,3,FALSE),0))</f>
        <v>8888</v>
      </c>
      <c r="J514" s="491"/>
      <c r="K514" s="195">
        <f t="shared" si="28"/>
        <v>0</v>
      </c>
      <c r="L514" s="195">
        <f t="shared" si="29"/>
        <v>0</v>
      </c>
      <c r="M514" s="195">
        <f t="shared" si="30"/>
        <v>0</v>
      </c>
      <c r="N514" s="195">
        <f t="shared" si="31"/>
        <v>0</v>
      </c>
      <c r="P514" s="195">
        <v>0</v>
      </c>
      <c r="Q514" s="195">
        <v>0</v>
      </c>
    </row>
    <row r="515" spans="1:17" hidden="1" x14ac:dyDescent="0.25">
      <c r="A515" s="485" t="s">
        <v>834</v>
      </c>
      <c r="B515" s="490" t="str">
        <f>VLOOKUP(A515,[3]Sheet1!$B$1:$D$1757,3,FALSE)</f>
        <v>ASSEMBLER</v>
      </c>
      <c r="C515" s="490" t="str">
        <f>VLOOKUP(A515,[3]Sheet1!$B$1:$R$1757,17,FALSE)</f>
        <v>NONE</v>
      </c>
      <c r="D515" s="493">
        <v>27110</v>
      </c>
      <c r="E515" s="481">
        <v>0</v>
      </c>
      <c r="F515" s="482">
        <f>IF(D515&lt;60,0,ROUND(($D515*F$2)+VLOOKUP($C515,[2]CONFIG!$A$33:$C$43,3,FALSE),0))</f>
        <v>8954</v>
      </c>
      <c r="G515" s="482">
        <f>IF(D515&lt;60,0,ROUND(($D515*G$2)+VLOOKUP($C515,[2]CONFIG!$A$33:$C$43,3,FALSE),0))</f>
        <v>8954</v>
      </c>
      <c r="H515" s="482">
        <f>IF(D515&lt;60,0,ROUND(($D515*H$2)+VLOOKUP($C515,[2]CONFIG!$A$33:$C$43,3,FALSE),0))</f>
        <v>8954</v>
      </c>
      <c r="I515" s="482">
        <f>IF(D515&lt;60,0,ROUND(($D515*I$2)+VLOOKUP($C515,[2]CONFIG!$A$33:$C$43,3,FALSE),0))</f>
        <v>8954</v>
      </c>
      <c r="J515" s="491"/>
      <c r="K515" s="195">
        <f t="shared" si="28"/>
        <v>0</v>
      </c>
      <c r="L515" s="195">
        <f t="shared" si="29"/>
        <v>0</v>
      </c>
      <c r="M515" s="195">
        <f t="shared" si="30"/>
        <v>0</v>
      </c>
      <c r="N515" s="195">
        <f t="shared" si="31"/>
        <v>0</v>
      </c>
      <c r="P515" s="195">
        <v>0</v>
      </c>
      <c r="Q515" s="195">
        <v>0</v>
      </c>
    </row>
    <row r="516" spans="1:17" hidden="1" x14ac:dyDescent="0.25">
      <c r="A516" s="485" t="s">
        <v>835</v>
      </c>
      <c r="B516" s="490" t="str">
        <f>VLOOKUP(A516,[3]Sheet1!$B$1:$D$1757,3,FALSE)</f>
        <v>BALARAT SPECIALIST</v>
      </c>
      <c r="C516" s="490" t="str">
        <f>VLOOKUP(A516,[3]Sheet1!$B$1:$R$1757,17,FALSE)</f>
        <v>NONE</v>
      </c>
      <c r="D516" s="493">
        <v>25384</v>
      </c>
      <c r="E516" s="481">
        <v>0</v>
      </c>
      <c r="F516" s="482">
        <f>IF(D516&lt;60,0,ROUND(($D516*F$2)+VLOOKUP($C516,[2]CONFIG!$A$33:$C$43,3,FALSE),0))</f>
        <v>8628</v>
      </c>
      <c r="G516" s="482">
        <f>IF(D516&lt;60,0,ROUND(($D516*G$2)+VLOOKUP($C516,[2]CONFIG!$A$33:$C$43,3,FALSE),0))</f>
        <v>8628</v>
      </c>
      <c r="H516" s="482">
        <f>IF(D516&lt;60,0,ROUND(($D516*H$2)+VLOOKUP($C516,[2]CONFIG!$A$33:$C$43,3,FALSE),0))</f>
        <v>8628</v>
      </c>
      <c r="I516" s="482">
        <f>IF(D516&lt;60,0,ROUND(($D516*I$2)+VLOOKUP($C516,[2]CONFIG!$A$33:$C$43,3,FALSE),0))</f>
        <v>8628</v>
      </c>
      <c r="J516" s="491"/>
      <c r="K516" s="195">
        <f t="shared" si="28"/>
        <v>0</v>
      </c>
      <c r="L516" s="195">
        <f t="shared" si="29"/>
        <v>0</v>
      </c>
      <c r="M516" s="195">
        <f t="shared" si="30"/>
        <v>0</v>
      </c>
      <c r="N516" s="195">
        <f t="shared" si="31"/>
        <v>0</v>
      </c>
      <c r="P516" s="195">
        <v>0</v>
      </c>
      <c r="Q516" s="195">
        <v>0</v>
      </c>
    </row>
    <row r="517" spans="1:17" hidden="1" x14ac:dyDescent="0.25">
      <c r="A517" s="494" t="s">
        <v>836</v>
      </c>
      <c r="B517" s="490" t="str">
        <f>VLOOKUP(A517,[3]Sheet1!$B$1:$D$1757,3,FALSE)</f>
        <v>CUSTODIAL HELPER - DAY</v>
      </c>
      <c r="C517" s="490" t="str">
        <f>VLOOKUP(A517,[3]Sheet1!$B$1:$R$1757,17,FALSE)</f>
        <v>CWOA</v>
      </c>
      <c r="D517" s="493">
        <v>25284</v>
      </c>
      <c r="E517" s="481">
        <v>0</v>
      </c>
      <c r="F517" s="482">
        <f>IF(D517&lt;60,0,ROUND(($D517*F$2)+VLOOKUP($C517,[2]CONFIG!$A$33:$C$43,3,FALSE),0))</f>
        <v>9403</v>
      </c>
      <c r="G517" s="482">
        <f>IF(D517&lt;60,0,ROUND(($D517*G$2)+VLOOKUP($C517,[2]CONFIG!$A$33:$C$43,3,FALSE),0))</f>
        <v>9403</v>
      </c>
      <c r="H517" s="482">
        <f>IF(D517&lt;60,0,ROUND(($D517*H$2)+VLOOKUP($C517,[2]CONFIG!$A$33:$C$43,3,FALSE),0))</f>
        <v>9403</v>
      </c>
      <c r="I517" s="482">
        <f>IF(D517&lt;60,0,ROUND(($D517*I$2)+VLOOKUP($C517,[2]CONFIG!$A$33:$C$43,3,FALSE),0))</f>
        <v>9403</v>
      </c>
      <c r="J517" s="491"/>
      <c r="K517" s="195">
        <f t="shared" ref="K517:K580" si="32">(ROUND($E517*$K$2,2))</f>
        <v>0</v>
      </c>
      <c r="L517" s="195">
        <f t="shared" ref="L517:L580" si="33">(ROUND($E517*$L$2,2))</f>
        <v>0</v>
      </c>
      <c r="M517" s="195">
        <f t="shared" ref="M517:M580" si="34">(ROUND($E517*$M$2,2))</f>
        <v>0</v>
      </c>
      <c r="N517" s="195">
        <f t="shared" ref="N517:N580" si="35">(ROUND($E517*$N$2,2))</f>
        <v>0</v>
      </c>
      <c r="P517" s="195">
        <v>0</v>
      </c>
      <c r="Q517" s="195">
        <v>0</v>
      </c>
    </row>
    <row r="518" spans="1:17" hidden="1" x14ac:dyDescent="0.25">
      <c r="A518" s="485" t="s">
        <v>224</v>
      </c>
      <c r="B518" s="490" t="str">
        <f>VLOOKUP(A518,[3]Sheet1!$B$1:$D$1757,3,FALSE)</f>
        <v>LIBRARY TECH I</v>
      </c>
      <c r="C518" s="490" t="str">
        <f>VLOOKUP(A518,[3]Sheet1!$B$1:$R$1757,17,FALSE)</f>
        <v>PARA</v>
      </c>
      <c r="D518" s="493">
        <v>24806</v>
      </c>
      <c r="E518" s="481">
        <v>0</v>
      </c>
      <c r="F518" s="482">
        <f>IF(D518&lt;60,0,ROUND(($D518*F$2)+VLOOKUP($C518,[2]CONFIG!$A$33:$C$43,3,FALSE),0))</f>
        <v>8293</v>
      </c>
      <c r="G518" s="482">
        <f>IF(D518&lt;60,0,ROUND(($D518*G$2)+VLOOKUP($C518,[2]CONFIG!$A$33:$C$43,3,FALSE),0))</f>
        <v>8293</v>
      </c>
      <c r="H518" s="482">
        <f>IF(D518&lt;60,0,ROUND(($D518*H$2)+VLOOKUP($C518,[2]CONFIG!$A$33:$C$43,3,FALSE),0))</f>
        <v>8293</v>
      </c>
      <c r="I518" s="482">
        <f>IF(D518&lt;60,0,ROUND(($D518*I$2)+VLOOKUP($C518,[2]CONFIG!$A$33:$C$43,3,FALSE),0))</f>
        <v>8293</v>
      </c>
      <c r="J518" s="491"/>
      <c r="K518" s="195">
        <f t="shared" si="32"/>
        <v>0</v>
      </c>
      <c r="L518" s="195">
        <f t="shared" si="33"/>
        <v>0</v>
      </c>
      <c r="M518" s="195">
        <f t="shared" si="34"/>
        <v>0</v>
      </c>
      <c r="N518" s="195">
        <f t="shared" si="35"/>
        <v>0</v>
      </c>
      <c r="P518" s="195">
        <f>E518+K518</f>
        <v>0</v>
      </c>
      <c r="Q518" s="195">
        <f>E518+L518</f>
        <v>0</v>
      </c>
    </row>
    <row r="519" spans="1:17" hidden="1" x14ac:dyDescent="0.25">
      <c r="A519" s="485" t="s">
        <v>837</v>
      </c>
      <c r="B519" s="490" t="str">
        <f>VLOOKUP(A519,[3]Sheet1!$B$1:$D$1757,3,FALSE)</f>
        <v>MANAGER, FOOD SERVICE II</v>
      </c>
      <c r="C519" s="490" t="str">
        <f>VLOOKUP(A519,[3]Sheet1!$B$1:$R$1757,17,FALSE)</f>
        <v>FOOD</v>
      </c>
      <c r="D519" s="493">
        <v>24335</v>
      </c>
      <c r="E519" s="481">
        <v>0</v>
      </c>
      <c r="F519" s="482">
        <f>IF(D519&lt;60,0,ROUND(($D519*F$2)+VLOOKUP($C519,[2]CONFIG!$A$33:$C$43,3,FALSE),0))</f>
        <v>7921</v>
      </c>
      <c r="G519" s="482">
        <f>IF(D519&lt;60,0,ROUND(($D519*G$2)+VLOOKUP($C519,[2]CONFIG!$A$33:$C$43,3,FALSE),0))</f>
        <v>7921</v>
      </c>
      <c r="H519" s="482">
        <f>IF(D519&lt;60,0,ROUND(($D519*H$2)+VLOOKUP($C519,[2]CONFIG!$A$33:$C$43,3,FALSE),0))</f>
        <v>7921</v>
      </c>
      <c r="I519" s="482">
        <f>IF(D519&lt;60,0,ROUND(($D519*I$2)+VLOOKUP($C519,[2]CONFIG!$A$33:$C$43,3,FALSE),0))</f>
        <v>7921</v>
      </c>
      <c r="J519" s="491"/>
      <c r="K519" s="195">
        <f t="shared" si="32"/>
        <v>0</v>
      </c>
      <c r="L519" s="195">
        <f t="shared" si="33"/>
        <v>0</v>
      </c>
      <c r="M519" s="195">
        <f t="shared" si="34"/>
        <v>0</v>
      </c>
      <c r="N519" s="195">
        <f t="shared" si="35"/>
        <v>0</v>
      </c>
      <c r="P519" s="195">
        <v>0</v>
      </c>
      <c r="Q519" s="195">
        <v>0</v>
      </c>
    </row>
    <row r="520" spans="1:17" hidden="1" x14ac:dyDescent="0.25">
      <c r="A520" s="494" t="s">
        <v>276</v>
      </c>
      <c r="B520" s="490" t="str">
        <f>VLOOKUP(A520,[3]Sheet1!$B$1:$D$1757,3,FALSE)</f>
        <v>OFFICE SUPPORT I</v>
      </c>
      <c r="C520" s="490" t="str">
        <f>VLOOKUP(A520,[3]Sheet1!$B$1:$R$1757,17,FALSE)</f>
        <v>DAEO</v>
      </c>
      <c r="D520" s="493">
        <v>24784</v>
      </c>
      <c r="E520" s="481">
        <v>0</v>
      </c>
      <c r="F520" s="482">
        <f>IF(D520&lt;60,0,ROUND(($D520*F$2)+VLOOKUP($C520,[2]CONFIG!$A$33:$C$43,3,FALSE),0))</f>
        <v>8555</v>
      </c>
      <c r="G520" s="482">
        <f>IF(D520&lt;60,0,ROUND(($D520*G$2)+VLOOKUP($C520,[2]CONFIG!$A$33:$C$43,3,FALSE),0))</f>
        <v>8555</v>
      </c>
      <c r="H520" s="482">
        <f>IF(D520&lt;60,0,ROUND(($D520*H$2)+VLOOKUP($C520,[2]CONFIG!$A$33:$C$43,3,FALSE),0))</f>
        <v>8555</v>
      </c>
      <c r="I520" s="482">
        <f>IF(D520&lt;60,0,ROUND(($D520*I$2)+VLOOKUP($C520,[2]CONFIG!$A$33:$C$43,3,FALSE),0))</f>
        <v>8555</v>
      </c>
      <c r="J520" s="491"/>
      <c r="K520" s="195">
        <f t="shared" si="32"/>
        <v>0</v>
      </c>
      <c r="L520" s="195">
        <f t="shared" si="33"/>
        <v>0</v>
      </c>
      <c r="M520" s="195">
        <f t="shared" si="34"/>
        <v>0</v>
      </c>
      <c r="N520" s="195">
        <f t="shared" si="35"/>
        <v>0</v>
      </c>
      <c r="P520" s="195">
        <v>0</v>
      </c>
      <c r="Q520" s="195">
        <v>0</v>
      </c>
    </row>
    <row r="521" spans="1:17" hidden="1" x14ac:dyDescent="0.25">
      <c r="A521" s="485" t="s">
        <v>838</v>
      </c>
      <c r="B521" s="490" t="str">
        <f>VLOOKUP(A521,[3]Sheet1!$B$1:$D$1757,3,FALSE)</f>
        <v>MANAGER, FOOD SERVICE I</v>
      </c>
      <c r="C521" s="490" t="str">
        <f>VLOOKUP(A521,[3]Sheet1!$B$1:$R$1757,17,FALSE)</f>
        <v>FOOD</v>
      </c>
      <c r="D521" s="493">
        <v>21326</v>
      </c>
      <c r="E521" s="481">
        <v>0</v>
      </c>
      <c r="F521" s="482">
        <f>IF(D521&lt;60,0,ROUND(($D521*F$2)+VLOOKUP($C521,[2]CONFIG!$A$33:$C$43,3,FALSE),0))</f>
        <v>7353</v>
      </c>
      <c r="G521" s="482">
        <f>IF(D521&lt;60,0,ROUND(($D521*G$2)+VLOOKUP($C521,[2]CONFIG!$A$33:$C$43,3,FALSE),0))</f>
        <v>7353</v>
      </c>
      <c r="H521" s="482">
        <f>IF(D521&lt;60,0,ROUND(($D521*H$2)+VLOOKUP($C521,[2]CONFIG!$A$33:$C$43,3,FALSE),0))</f>
        <v>7353</v>
      </c>
      <c r="I521" s="482">
        <f>IF(D521&lt;60,0,ROUND(($D521*I$2)+VLOOKUP($C521,[2]CONFIG!$A$33:$C$43,3,FALSE),0))</f>
        <v>7353</v>
      </c>
      <c r="J521" s="491"/>
      <c r="K521" s="195">
        <f t="shared" si="32"/>
        <v>0</v>
      </c>
      <c r="L521" s="195">
        <f t="shared" si="33"/>
        <v>0</v>
      </c>
      <c r="M521" s="195">
        <f t="shared" si="34"/>
        <v>0</v>
      </c>
      <c r="N521" s="195">
        <f t="shared" si="35"/>
        <v>0</v>
      </c>
      <c r="P521" s="195">
        <v>0</v>
      </c>
      <c r="Q521" s="195">
        <v>0</v>
      </c>
    </row>
    <row r="522" spans="1:17" hidden="1" x14ac:dyDescent="0.25">
      <c r="A522" s="485" t="s">
        <v>839</v>
      </c>
      <c r="B522" s="490" t="str">
        <f>VLOOKUP(A522,[3]Sheet1!$B$1:$D$1757,3,FALSE)</f>
        <v>8 HOUR BUS DRIVER 5+ Yrs</v>
      </c>
      <c r="C522" s="490" t="str">
        <f>VLOOKUP(A522,[3]Sheet1!$B$1:$R$1757,17,FALSE)</f>
        <v>AMLG</v>
      </c>
      <c r="D522" s="493">
        <v>0</v>
      </c>
      <c r="E522" s="481">
        <v>17.71</v>
      </c>
      <c r="F522" s="482">
        <f>IF(D522&lt;60,0,ROUND(($D522*F$2)+VLOOKUP($C522,[2]CONFIG!$A$33:$C$43,3,FALSE),0))</f>
        <v>0</v>
      </c>
      <c r="G522" s="482">
        <f>IF(D522&lt;60,0,ROUND(($D522*G$2)+VLOOKUP($C522,[2]CONFIG!$A$33:$C$43,3,FALSE),0))</f>
        <v>0</v>
      </c>
      <c r="H522" s="482">
        <f>IF(D522&lt;60,0,ROUND(($D522*H$2)+VLOOKUP($C522,[2]CONFIG!$A$33:$C$43,3,FALSE),0))</f>
        <v>0</v>
      </c>
      <c r="I522" s="482">
        <f>IF(D522&lt;60,0,ROUND(($D522*I$2)+VLOOKUP($C522,[2]CONFIG!$A$33:$C$43,3,FALSE),0))</f>
        <v>0</v>
      </c>
      <c r="J522" s="491"/>
      <c r="K522" s="195">
        <f t="shared" si="32"/>
        <v>3.13</v>
      </c>
      <c r="L522" s="195">
        <f t="shared" si="33"/>
        <v>3.13</v>
      </c>
      <c r="M522" s="195">
        <f t="shared" si="34"/>
        <v>3.13</v>
      </c>
      <c r="N522" s="195">
        <f t="shared" si="35"/>
        <v>3.13</v>
      </c>
      <c r="P522" s="195">
        <v>0</v>
      </c>
      <c r="Q522" s="195">
        <v>0</v>
      </c>
    </row>
    <row r="523" spans="1:17" hidden="1" x14ac:dyDescent="0.25">
      <c r="A523" s="485" t="s">
        <v>840</v>
      </c>
      <c r="B523" s="490" t="str">
        <f>VLOOKUP(A523,[3]Sheet1!$B$1:$D$1757,3,FALSE)</f>
        <v>ADMINISTRATORS</v>
      </c>
      <c r="C523" s="490" t="str">
        <f>VLOOKUP(A523,[3]Sheet1!$B$1:$R$1757,17,FALSE)</f>
        <v>NONE</v>
      </c>
      <c r="D523" s="493">
        <v>0</v>
      </c>
      <c r="E523" s="481">
        <v>46.96</v>
      </c>
      <c r="F523" s="482">
        <f>IF(D523&lt;60,0,ROUND(($D523*F$2)+VLOOKUP($C523,[2]CONFIG!$A$33:$C$43,3,FALSE),0))</f>
        <v>0</v>
      </c>
      <c r="G523" s="482">
        <f>IF(D523&lt;60,0,ROUND(($D523*G$2)+VLOOKUP($C523,[2]CONFIG!$A$33:$C$43,3,FALSE),0))</f>
        <v>0</v>
      </c>
      <c r="H523" s="482">
        <f>IF(D523&lt;60,0,ROUND(($D523*H$2)+VLOOKUP($C523,[2]CONFIG!$A$33:$C$43,3,FALSE),0))</f>
        <v>0</v>
      </c>
      <c r="I523" s="482">
        <f>IF(D523&lt;60,0,ROUND(($D523*I$2)+VLOOKUP($C523,[2]CONFIG!$A$33:$C$43,3,FALSE),0))</f>
        <v>0</v>
      </c>
      <c r="J523" s="491"/>
      <c r="K523" s="195">
        <f t="shared" si="32"/>
        <v>8.3000000000000007</v>
      </c>
      <c r="L523" s="195">
        <f t="shared" si="33"/>
        <v>8.3000000000000007</v>
      </c>
      <c r="M523" s="195">
        <f t="shared" si="34"/>
        <v>8.3000000000000007</v>
      </c>
      <c r="N523" s="195">
        <f t="shared" si="35"/>
        <v>8.3000000000000007</v>
      </c>
      <c r="P523" s="195">
        <v>0</v>
      </c>
      <c r="Q523" s="195">
        <v>0</v>
      </c>
    </row>
    <row r="524" spans="1:17" hidden="1" x14ac:dyDescent="0.25">
      <c r="A524" s="485" t="s">
        <v>841</v>
      </c>
      <c r="B524" s="490" t="str">
        <f>VLOOKUP(A524,[3]Sheet1!$B$1:$D$1757,3,FALSE)</f>
        <v>AMERICORP HOURLY</v>
      </c>
      <c r="C524" s="490" t="str">
        <f>VLOOKUP(A524,[3]Sheet1!$B$1:$R$1757,17,FALSE)</f>
        <v>NONE</v>
      </c>
      <c r="D524" s="493">
        <v>0</v>
      </c>
      <c r="E524" s="481">
        <v>0</v>
      </c>
      <c r="F524" s="482">
        <f>IF(D524&lt;60,0,ROUND(($D524*F$2)+VLOOKUP($C524,[2]CONFIG!$A$33:$C$43,3,FALSE),0))</f>
        <v>0</v>
      </c>
      <c r="G524" s="482">
        <f>IF(D524&lt;60,0,ROUND(($D524*G$2)+VLOOKUP($C524,[2]CONFIG!$A$33:$C$43,3,FALSE),0))</f>
        <v>0</v>
      </c>
      <c r="H524" s="482">
        <f>IF(D524&lt;60,0,ROUND(($D524*H$2)+VLOOKUP($C524,[2]CONFIG!$A$33:$C$43,3,FALSE),0))</f>
        <v>0</v>
      </c>
      <c r="I524" s="482">
        <f>IF(D524&lt;60,0,ROUND(($D524*I$2)+VLOOKUP($C524,[2]CONFIG!$A$33:$C$43,3,FALSE),0))</f>
        <v>0</v>
      </c>
      <c r="J524" s="491"/>
      <c r="K524" s="195">
        <f t="shared" si="32"/>
        <v>0</v>
      </c>
      <c r="L524" s="195">
        <f t="shared" si="33"/>
        <v>0</v>
      </c>
      <c r="M524" s="195">
        <f t="shared" si="34"/>
        <v>0</v>
      </c>
      <c r="N524" s="195">
        <f t="shared" si="35"/>
        <v>0</v>
      </c>
      <c r="P524" s="195">
        <f>E524+K524</f>
        <v>0</v>
      </c>
      <c r="Q524" s="195">
        <f>E524+L524</f>
        <v>0</v>
      </c>
    </row>
    <row r="525" spans="1:17" hidden="1" x14ac:dyDescent="0.25">
      <c r="A525" s="485" t="s">
        <v>842</v>
      </c>
      <c r="B525" s="490" t="str">
        <f>VLOOKUP(A525,[3]Sheet1!$B$1:$D$1757,3,FALSE)</f>
        <v>ATHLETIC TRAINER</v>
      </c>
      <c r="C525" s="490" t="str">
        <f>VLOOKUP(A525,[3]Sheet1!$B$1:$R$1757,17,FALSE)</f>
        <v>NONE</v>
      </c>
      <c r="D525" s="493">
        <v>0</v>
      </c>
      <c r="E525" s="481">
        <v>6.45</v>
      </c>
      <c r="F525" s="482">
        <f>IF(D525&lt;60,0,ROUND(($D525*F$2)+VLOOKUP($C525,[2]CONFIG!$A$33:$C$43,3,FALSE),0))</f>
        <v>0</v>
      </c>
      <c r="G525" s="482">
        <f>IF(D525&lt;60,0,ROUND(($D525*G$2)+VLOOKUP($C525,[2]CONFIG!$A$33:$C$43,3,FALSE),0))</f>
        <v>0</v>
      </c>
      <c r="H525" s="482">
        <f>IF(D525&lt;60,0,ROUND(($D525*H$2)+VLOOKUP($C525,[2]CONFIG!$A$33:$C$43,3,FALSE),0))</f>
        <v>0</v>
      </c>
      <c r="I525" s="482">
        <f>IF(D525&lt;60,0,ROUND(($D525*I$2)+VLOOKUP($C525,[2]CONFIG!$A$33:$C$43,3,FALSE),0))</f>
        <v>0</v>
      </c>
      <c r="J525" s="491"/>
      <c r="K525" s="195">
        <f t="shared" si="32"/>
        <v>1.1399999999999999</v>
      </c>
      <c r="L525" s="195">
        <f t="shared" si="33"/>
        <v>1.1399999999999999</v>
      </c>
      <c r="M525" s="195">
        <f t="shared" si="34"/>
        <v>1.1399999999999999</v>
      </c>
      <c r="N525" s="195">
        <f t="shared" si="35"/>
        <v>1.1399999999999999</v>
      </c>
      <c r="P525" s="195">
        <v>0</v>
      </c>
      <c r="Q525" s="195">
        <v>0</v>
      </c>
    </row>
    <row r="526" spans="1:17" hidden="1" x14ac:dyDescent="0.25">
      <c r="A526" s="485" t="s">
        <v>843</v>
      </c>
      <c r="B526" s="490" t="str">
        <f>VLOOKUP(A526,[3]Sheet1!$B$1:$D$1757,3,FALSE)</f>
        <v>BALARAT ASSISTANT</v>
      </c>
      <c r="C526" s="490" t="str">
        <f>VLOOKUP(A526,[3]Sheet1!$B$1:$R$1757,17,FALSE)</f>
        <v>PARA</v>
      </c>
      <c r="D526" s="493">
        <v>0</v>
      </c>
      <c r="E526" s="481">
        <v>13.17</v>
      </c>
      <c r="F526" s="482">
        <f>IF(D526&lt;60,0,ROUND(($D526*F$2)+VLOOKUP($C526,[2]CONFIG!$A$33:$C$43,3,FALSE),0))</f>
        <v>0</v>
      </c>
      <c r="G526" s="482">
        <f>IF(D526&lt;60,0,ROUND(($D526*G$2)+VLOOKUP($C526,[2]CONFIG!$A$33:$C$43,3,FALSE),0))</f>
        <v>0</v>
      </c>
      <c r="H526" s="482">
        <f>IF(D526&lt;60,0,ROUND(($D526*H$2)+VLOOKUP($C526,[2]CONFIG!$A$33:$C$43,3,FALSE),0))</f>
        <v>0</v>
      </c>
      <c r="I526" s="482">
        <f>IF(D526&lt;60,0,ROUND(($D526*I$2)+VLOOKUP($C526,[2]CONFIG!$A$33:$C$43,3,FALSE),0))</f>
        <v>0</v>
      </c>
      <c r="J526" s="491"/>
      <c r="K526" s="195">
        <f t="shared" si="32"/>
        <v>2.33</v>
      </c>
      <c r="L526" s="195">
        <f t="shared" si="33"/>
        <v>2.33</v>
      </c>
      <c r="M526" s="195">
        <f t="shared" si="34"/>
        <v>2.33</v>
      </c>
      <c r="N526" s="195">
        <f t="shared" si="35"/>
        <v>2.33</v>
      </c>
      <c r="P526" s="195">
        <f>E526+K526</f>
        <v>15.5</v>
      </c>
      <c r="Q526" s="195">
        <f>E526+L526</f>
        <v>15.5</v>
      </c>
    </row>
    <row r="527" spans="1:17" hidden="1" x14ac:dyDescent="0.25">
      <c r="A527" s="485" t="s">
        <v>844</v>
      </c>
      <c r="B527" s="490" t="str">
        <f>VLOOKUP(A527,[3]Sheet1!$B$1:$D$1757,3,FALSE)</f>
        <v>BOOKKEEPER II, HOURLY</v>
      </c>
      <c r="C527" s="490" t="str">
        <f>VLOOKUP(A527,[3]Sheet1!$B$1:$R$1757,17,FALSE)</f>
        <v>DAEO</v>
      </c>
      <c r="D527" s="493">
        <v>0</v>
      </c>
      <c r="E527" s="481">
        <v>15.84</v>
      </c>
      <c r="F527" s="482">
        <f>IF(D527&lt;60,0,ROUND(($D527*F$2)+VLOOKUP($C527,[2]CONFIG!$A$33:$C$43,3,FALSE),0))</f>
        <v>0</v>
      </c>
      <c r="G527" s="482">
        <f>IF(D527&lt;60,0,ROUND(($D527*G$2)+VLOOKUP($C527,[2]CONFIG!$A$33:$C$43,3,FALSE),0))</f>
        <v>0</v>
      </c>
      <c r="H527" s="482">
        <f>IF(D527&lt;60,0,ROUND(($D527*H$2)+VLOOKUP($C527,[2]CONFIG!$A$33:$C$43,3,FALSE),0))</f>
        <v>0</v>
      </c>
      <c r="I527" s="482">
        <f>IF(D527&lt;60,0,ROUND(($D527*I$2)+VLOOKUP($C527,[2]CONFIG!$A$33:$C$43,3,FALSE),0))</f>
        <v>0</v>
      </c>
      <c r="J527" s="491"/>
      <c r="K527" s="195">
        <f t="shared" si="32"/>
        <v>2.8</v>
      </c>
      <c r="L527" s="195">
        <f t="shared" si="33"/>
        <v>2.8</v>
      </c>
      <c r="M527" s="195">
        <f t="shared" si="34"/>
        <v>2.8</v>
      </c>
      <c r="N527" s="195">
        <f t="shared" si="35"/>
        <v>2.8</v>
      </c>
      <c r="P527" s="195">
        <v>0</v>
      </c>
      <c r="Q527" s="195">
        <v>0</v>
      </c>
    </row>
    <row r="528" spans="1:17" hidden="1" x14ac:dyDescent="0.25">
      <c r="A528" s="485" t="s">
        <v>845</v>
      </c>
      <c r="B528" s="490" t="str">
        <f>VLOOKUP(A528,[3]Sheet1!$B$1:$D$1757,3,FALSE)</f>
        <v>BUS DRIVER 1 to 4 Yrs</v>
      </c>
      <c r="C528" s="490" t="str">
        <f>VLOOKUP(A528,[3]Sheet1!$B$1:$R$1757,17,FALSE)</f>
        <v>AMLG</v>
      </c>
      <c r="D528" s="493">
        <v>0</v>
      </c>
      <c r="E528" s="481">
        <v>16.350000000000001</v>
      </c>
      <c r="F528" s="482">
        <f>IF(D528&lt;60,0,ROUND(($D528*F$2)+VLOOKUP($C528,[2]CONFIG!$A$33:$C$43,3,FALSE),0))</f>
        <v>0</v>
      </c>
      <c r="G528" s="482">
        <f>IF(D528&lt;60,0,ROUND(($D528*G$2)+VLOOKUP($C528,[2]CONFIG!$A$33:$C$43,3,FALSE),0))</f>
        <v>0</v>
      </c>
      <c r="H528" s="482">
        <f>IF(D528&lt;60,0,ROUND(($D528*H$2)+VLOOKUP($C528,[2]CONFIG!$A$33:$C$43,3,FALSE),0))</f>
        <v>0</v>
      </c>
      <c r="I528" s="482">
        <f>IF(D528&lt;60,0,ROUND(($D528*I$2)+VLOOKUP($C528,[2]CONFIG!$A$33:$C$43,3,FALSE),0))</f>
        <v>0</v>
      </c>
      <c r="J528" s="491"/>
      <c r="K528" s="195">
        <f t="shared" si="32"/>
        <v>2.89</v>
      </c>
      <c r="L528" s="195">
        <f t="shared" si="33"/>
        <v>2.89</v>
      </c>
      <c r="M528" s="195">
        <f t="shared" si="34"/>
        <v>2.89</v>
      </c>
      <c r="N528" s="195">
        <f t="shared" si="35"/>
        <v>2.89</v>
      </c>
      <c r="P528" s="195">
        <v>0</v>
      </c>
      <c r="Q528" s="195">
        <v>0</v>
      </c>
    </row>
    <row r="529" spans="1:17" hidden="1" x14ac:dyDescent="0.25">
      <c r="A529" s="485" t="s">
        <v>846</v>
      </c>
      <c r="B529" s="490" t="str">
        <f>VLOOKUP(A529,[3]Sheet1!$B$1:$D$1757,3,FALSE)</f>
        <v>BUS DRIVER LESS THAN 1 YR</v>
      </c>
      <c r="C529" s="490" t="str">
        <f>VLOOKUP(A529,[3]Sheet1!$B$1:$R$1757,17,FALSE)</f>
        <v>AMLG</v>
      </c>
      <c r="D529" s="493">
        <v>0</v>
      </c>
      <c r="E529" s="481">
        <v>15.42</v>
      </c>
      <c r="F529" s="482">
        <f>IF(D529&lt;60,0,ROUND(($D529*F$2)+VLOOKUP($C529,[2]CONFIG!$A$33:$C$43,3,FALSE),0))</f>
        <v>0</v>
      </c>
      <c r="G529" s="482">
        <f>IF(D529&lt;60,0,ROUND(($D529*G$2)+VLOOKUP($C529,[2]CONFIG!$A$33:$C$43,3,FALSE),0))</f>
        <v>0</v>
      </c>
      <c r="H529" s="482">
        <f>IF(D529&lt;60,0,ROUND(($D529*H$2)+VLOOKUP($C529,[2]CONFIG!$A$33:$C$43,3,FALSE),0))</f>
        <v>0</v>
      </c>
      <c r="I529" s="482">
        <f>IF(D529&lt;60,0,ROUND(($D529*I$2)+VLOOKUP($C529,[2]CONFIG!$A$33:$C$43,3,FALSE),0))</f>
        <v>0</v>
      </c>
      <c r="J529" s="491"/>
      <c r="K529" s="195">
        <f t="shared" si="32"/>
        <v>2.72</v>
      </c>
      <c r="L529" s="195">
        <f t="shared" si="33"/>
        <v>2.72</v>
      </c>
      <c r="M529" s="195">
        <f t="shared" si="34"/>
        <v>2.72</v>
      </c>
      <c r="N529" s="195">
        <f t="shared" si="35"/>
        <v>2.72</v>
      </c>
      <c r="P529" s="195">
        <v>0</v>
      </c>
      <c r="Q529" s="195">
        <v>0</v>
      </c>
    </row>
    <row r="530" spans="1:17" hidden="1" x14ac:dyDescent="0.25">
      <c r="A530" s="485" t="s">
        <v>847</v>
      </c>
      <c r="B530" s="490" t="str">
        <f>VLOOKUP(A530,[3]Sheet1!$B$1:$D$1757,3,FALSE)</f>
        <v>CAMPUS SECURITY OFFICER</v>
      </c>
      <c r="C530" s="490" t="str">
        <f>VLOOKUP(A530,[3]Sheet1!$B$1:$R$1757,17,FALSE)</f>
        <v>PARA</v>
      </c>
      <c r="D530" s="493">
        <v>0</v>
      </c>
      <c r="E530" s="481">
        <v>16.28</v>
      </c>
      <c r="F530" s="482">
        <f>IF(D530&lt;60,0,ROUND(($D530*F$2)+VLOOKUP($C530,[2]CONFIG!$A$33:$C$43,3,FALSE),0))</f>
        <v>0</v>
      </c>
      <c r="G530" s="482">
        <f>IF(D530&lt;60,0,ROUND(($D530*G$2)+VLOOKUP($C530,[2]CONFIG!$A$33:$C$43,3,FALSE),0))</f>
        <v>0</v>
      </c>
      <c r="H530" s="482">
        <f>IF(D530&lt;60,0,ROUND(($D530*H$2)+VLOOKUP($C530,[2]CONFIG!$A$33:$C$43,3,FALSE),0))</f>
        <v>0</v>
      </c>
      <c r="I530" s="482">
        <f>IF(D530&lt;60,0,ROUND(($D530*I$2)+VLOOKUP($C530,[2]CONFIG!$A$33:$C$43,3,FALSE),0))</f>
        <v>0</v>
      </c>
      <c r="J530" s="491"/>
      <c r="K530" s="195">
        <f t="shared" si="32"/>
        <v>2.88</v>
      </c>
      <c r="L530" s="195">
        <f t="shared" si="33"/>
        <v>2.88</v>
      </c>
      <c r="M530" s="195">
        <f t="shared" si="34"/>
        <v>2.88</v>
      </c>
      <c r="N530" s="195">
        <f t="shared" si="35"/>
        <v>2.88</v>
      </c>
      <c r="P530" s="195">
        <v>0</v>
      </c>
      <c r="Q530" s="195">
        <v>0</v>
      </c>
    </row>
    <row r="531" spans="1:17" hidden="1" x14ac:dyDescent="0.25">
      <c r="A531" s="485" t="s">
        <v>848</v>
      </c>
      <c r="B531" s="490" t="str">
        <f>VLOOKUP(A531,[3]Sheet1!$B$1:$D$1757,3,FALSE)</f>
        <v>CAREER EDUCATION PARA</v>
      </c>
      <c r="C531" s="490" t="str">
        <f>VLOOKUP(A531,[3]Sheet1!$B$1:$R$1757,17,FALSE)</f>
        <v>PARA</v>
      </c>
      <c r="D531" s="493">
        <v>0</v>
      </c>
      <c r="E531" s="481">
        <v>16.98</v>
      </c>
      <c r="F531" s="482">
        <f>IF(D531&lt;60,0,ROUND(($D531*F$2)+VLOOKUP($C531,[2]CONFIG!$A$33:$C$43,3,FALSE),0))</f>
        <v>0</v>
      </c>
      <c r="G531" s="482">
        <f>IF(D531&lt;60,0,ROUND(($D531*G$2)+VLOOKUP($C531,[2]CONFIG!$A$33:$C$43,3,FALSE),0))</f>
        <v>0</v>
      </c>
      <c r="H531" s="482">
        <f>IF(D531&lt;60,0,ROUND(($D531*H$2)+VLOOKUP($C531,[2]CONFIG!$A$33:$C$43,3,FALSE),0))</f>
        <v>0</v>
      </c>
      <c r="I531" s="482">
        <f>IF(D531&lt;60,0,ROUND(($D531*I$2)+VLOOKUP($C531,[2]CONFIG!$A$33:$C$43,3,FALSE),0))</f>
        <v>0</v>
      </c>
      <c r="J531" s="491"/>
      <c r="K531" s="195">
        <f t="shared" si="32"/>
        <v>3</v>
      </c>
      <c r="L531" s="195">
        <f t="shared" si="33"/>
        <v>3</v>
      </c>
      <c r="M531" s="195">
        <f t="shared" si="34"/>
        <v>3</v>
      </c>
      <c r="N531" s="195">
        <f t="shared" si="35"/>
        <v>3</v>
      </c>
      <c r="P531" s="195">
        <f>E531+K531</f>
        <v>19.98</v>
      </c>
      <c r="Q531" s="195">
        <f>E531+L531</f>
        <v>19.98</v>
      </c>
    </row>
    <row r="532" spans="1:17" hidden="1" x14ac:dyDescent="0.25">
      <c r="A532" s="485" t="s">
        <v>849</v>
      </c>
      <c r="B532" s="490" t="str">
        <f>VLOOKUP(A532,[3]Sheet1!$B$1:$D$1757,3,FALSE)</f>
        <v>CAREER RESOURCE DEV SPEC</v>
      </c>
      <c r="C532" s="490" t="str">
        <f>VLOOKUP(A532,[3]Sheet1!$B$1:$R$1757,17,FALSE)</f>
        <v>PARA</v>
      </c>
      <c r="D532" s="493">
        <v>0</v>
      </c>
      <c r="E532" s="481">
        <v>18.86</v>
      </c>
      <c r="F532" s="482">
        <f>IF(D532&lt;60,0,ROUND(($D532*F$2)+VLOOKUP($C532,[2]CONFIG!$A$33:$C$43,3,FALSE),0))</f>
        <v>0</v>
      </c>
      <c r="G532" s="482">
        <f>IF(D532&lt;60,0,ROUND(($D532*G$2)+VLOOKUP($C532,[2]CONFIG!$A$33:$C$43,3,FALSE),0))</f>
        <v>0</v>
      </c>
      <c r="H532" s="482">
        <f>IF(D532&lt;60,0,ROUND(($D532*H$2)+VLOOKUP($C532,[2]CONFIG!$A$33:$C$43,3,FALSE),0))</f>
        <v>0</v>
      </c>
      <c r="I532" s="482">
        <f>IF(D532&lt;60,0,ROUND(($D532*I$2)+VLOOKUP($C532,[2]CONFIG!$A$33:$C$43,3,FALSE),0))</f>
        <v>0</v>
      </c>
      <c r="J532" s="491"/>
      <c r="K532" s="195">
        <f t="shared" si="32"/>
        <v>3.33</v>
      </c>
      <c r="L532" s="195">
        <f t="shared" si="33"/>
        <v>3.33</v>
      </c>
      <c r="M532" s="195">
        <f t="shared" si="34"/>
        <v>3.33</v>
      </c>
      <c r="N532" s="195">
        <f t="shared" si="35"/>
        <v>3.33</v>
      </c>
      <c r="P532" s="195">
        <f>E532+K532</f>
        <v>22.189999999999998</v>
      </c>
      <c r="Q532" s="195">
        <f>E532+L532</f>
        <v>22.189999999999998</v>
      </c>
    </row>
    <row r="533" spans="1:17" hidden="1" x14ac:dyDescent="0.25">
      <c r="A533" s="485" t="s">
        <v>850</v>
      </c>
      <c r="B533" s="490" t="str">
        <f>VLOOKUP(A533,[3]Sheet1!$B$1:$D$1757,3,FALSE)</f>
        <v>CEC INSTRUCTOR, HRLY</v>
      </c>
      <c r="C533" s="490" t="str">
        <f>VLOOKUP(A533,[3]Sheet1!$B$1:$R$1757,17,FALSE)</f>
        <v>NONE</v>
      </c>
      <c r="D533" s="493">
        <v>0</v>
      </c>
      <c r="E533" s="481">
        <v>34.1</v>
      </c>
      <c r="F533" s="482">
        <f>IF(D533&lt;60,0,ROUND(($D533*F$2)+VLOOKUP($C533,[2]CONFIG!$A$33:$C$43,3,FALSE),0))</f>
        <v>0</v>
      </c>
      <c r="G533" s="482">
        <f>IF(D533&lt;60,0,ROUND(($D533*G$2)+VLOOKUP($C533,[2]CONFIG!$A$33:$C$43,3,FALSE),0))</f>
        <v>0</v>
      </c>
      <c r="H533" s="482">
        <f>IF(D533&lt;60,0,ROUND(($D533*H$2)+VLOOKUP($C533,[2]CONFIG!$A$33:$C$43,3,FALSE),0))</f>
        <v>0</v>
      </c>
      <c r="I533" s="482">
        <f>IF(D533&lt;60,0,ROUND(($D533*I$2)+VLOOKUP($C533,[2]CONFIG!$A$33:$C$43,3,FALSE),0))</f>
        <v>0</v>
      </c>
      <c r="J533" s="491"/>
      <c r="K533" s="195">
        <f t="shared" si="32"/>
        <v>6.03</v>
      </c>
      <c r="L533" s="195">
        <f t="shared" si="33"/>
        <v>6.03</v>
      </c>
      <c r="M533" s="195">
        <f t="shared" si="34"/>
        <v>6.03</v>
      </c>
      <c r="N533" s="195">
        <f t="shared" si="35"/>
        <v>6.03</v>
      </c>
      <c r="P533" s="195">
        <v>0</v>
      </c>
      <c r="Q533" s="195">
        <v>0</v>
      </c>
    </row>
    <row r="534" spans="1:17" hidden="1" x14ac:dyDescent="0.25">
      <c r="A534" s="485" t="s">
        <v>851</v>
      </c>
      <c r="B534" s="490" t="str">
        <f>VLOOKUP(A534,[3]Sheet1!$B$1:$D$1757,3,FALSE)</f>
        <v>CHEERLEADING DIRECTOR</v>
      </c>
      <c r="C534" s="490" t="str">
        <f>VLOOKUP(A534,[3]Sheet1!$B$1:$R$1757,17,FALSE)</f>
        <v>NONE</v>
      </c>
      <c r="D534" s="493">
        <v>0</v>
      </c>
      <c r="E534" s="481">
        <v>15.28</v>
      </c>
      <c r="F534" s="482">
        <f>IF(D534&lt;60,0,ROUND(($D534*F$2)+VLOOKUP($C534,[2]CONFIG!$A$33:$C$43,3,FALSE),0))</f>
        <v>0</v>
      </c>
      <c r="G534" s="482">
        <f>IF(D534&lt;60,0,ROUND(($D534*G$2)+VLOOKUP($C534,[2]CONFIG!$A$33:$C$43,3,FALSE),0))</f>
        <v>0</v>
      </c>
      <c r="H534" s="482">
        <f>IF(D534&lt;60,0,ROUND(($D534*H$2)+VLOOKUP($C534,[2]CONFIG!$A$33:$C$43,3,FALSE),0))</f>
        <v>0</v>
      </c>
      <c r="I534" s="482">
        <f>IF(D534&lt;60,0,ROUND(($D534*I$2)+VLOOKUP($C534,[2]CONFIG!$A$33:$C$43,3,FALSE),0))</f>
        <v>0</v>
      </c>
      <c r="J534" s="491"/>
      <c r="K534" s="195">
        <f t="shared" si="32"/>
        <v>2.7</v>
      </c>
      <c r="L534" s="195">
        <f t="shared" si="33"/>
        <v>2.7</v>
      </c>
      <c r="M534" s="195">
        <f t="shared" si="34"/>
        <v>2.7</v>
      </c>
      <c r="N534" s="195">
        <f t="shared" si="35"/>
        <v>2.7</v>
      </c>
      <c r="P534" s="195">
        <v>0</v>
      </c>
      <c r="Q534" s="195">
        <v>0</v>
      </c>
    </row>
    <row r="535" spans="1:17" hidden="1" x14ac:dyDescent="0.25">
      <c r="A535" s="485" t="s">
        <v>852</v>
      </c>
      <c r="B535" s="490" t="str">
        <f>VLOOKUP(A535,[3]Sheet1!$B$1:$D$1757,3,FALSE)</f>
        <v>CHILD CARE GRP LDR, SENIOR</v>
      </c>
      <c r="C535" s="490" t="str">
        <f>VLOOKUP(A535,[3]Sheet1!$B$1:$R$1757,17,FALSE)</f>
        <v>PARA</v>
      </c>
      <c r="D535" s="493">
        <v>0</v>
      </c>
      <c r="E535" s="481">
        <v>15.48</v>
      </c>
      <c r="F535" s="482">
        <f>IF(D535&lt;60,0,ROUND(($D535*F$2)+VLOOKUP($C535,[2]CONFIG!$A$33:$C$43,3,FALSE),0))</f>
        <v>0</v>
      </c>
      <c r="G535" s="482">
        <f>IF(D535&lt;60,0,ROUND(($D535*G$2)+VLOOKUP($C535,[2]CONFIG!$A$33:$C$43,3,FALSE),0))</f>
        <v>0</v>
      </c>
      <c r="H535" s="482">
        <f>IF(D535&lt;60,0,ROUND(($D535*H$2)+VLOOKUP($C535,[2]CONFIG!$A$33:$C$43,3,FALSE),0))</f>
        <v>0</v>
      </c>
      <c r="I535" s="482">
        <f>IF(D535&lt;60,0,ROUND(($D535*I$2)+VLOOKUP($C535,[2]CONFIG!$A$33:$C$43,3,FALSE),0))</f>
        <v>0</v>
      </c>
      <c r="J535" s="491"/>
      <c r="K535" s="195">
        <f t="shared" si="32"/>
        <v>2.74</v>
      </c>
      <c r="L535" s="195">
        <f t="shared" si="33"/>
        <v>2.74</v>
      </c>
      <c r="M535" s="195">
        <f t="shared" si="34"/>
        <v>2.74</v>
      </c>
      <c r="N535" s="195">
        <f t="shared" si="35"/>
        <v>2.74</v>
      </c>
      <c r="P535" s="195">
        <f>E535+K535</f>
        <v>18.22</v>
      </c>
      <c r="Q535" s="195">
        <f>E535+L535</f>
        <v>18.22</v>
      </c>
    </row>
    <row r="536" spans="1:17" hidden="1" x14ac:dyDescent="0.25">
      <c r="A536" s="485" t="s">
        <v>853</v>
      </c>
      <c r="B536" s="490" t="str">
        <f>VLOOKUP(A536,[3]Sheet1!$B$1:$D$1757,3,FALSE)</f>
        <v>CLASSIFIELD PERSONNEL</v>
      </c>
      <c r="C536" s="490" t="str">
        <f>VLOOKUP(A536,[3]Sheet1!$B$1:$R$1757,17,FALSE)</f>
        <v>NONE</v>
      </c>
      <c r="D536" s="493">
        <v>0</v>
      </c>
      <c r="E536" s="481">
        <v>14.42</v>
      </c>
      <c r="F536" s="482">
        <f>IF(D536&lt;60,0,ROUND(($D536*F$2)+VLOOKUP($C536,[2]CONFIG!$A$33:$C$43,3,FALSE),0))</f>
        <v>0</v>
      </c>
      <c r="G536" s="482">
        <f>IF(D536&lt;60,0,ROUND(($D536*G$2)+VLOOKUP($C536,[2]CONFIG!$A$33:$C$43,3,FALSE),0))</f>
        <v>0</v>
      </c>
      <c r="H536" s="482">
        <f>IF(D536&lt;60,0,ROUND(($D536*H$2)+VLOOKUP($C536,[2]CONFIG!$A$33:$C$43,3,FALSE),0))</f>
        <v>0</v>
      </c>
      <c r="I536" s="482">
        <f>IF(D536&lt;60,0,ROUND(($D536*I$2)+VLOOKUP($C536,[2]CONFIG!$A$33:$C$43,3,FALSE),0))</f>
        <v>0</v>
      </c>
      <c r="J536" s="491"/>
      <c r="K536" s="195">
        <f t="shared" si="32"/>
        <v>2.5499999999999998</v>
      </c>
      <c r="L536" s="195">
        <f t="shared" si="33"/>
        <v>2.5499999999999998</v>
      </c>
      <c r="M536" s="195">
        <f t="shared" si="34"/>
        <v>2.5499999999999998</v>
      </c>
      <c r="N536" s="195">
        <f t="shared" si="35"/>
        <v>2.5499999999999998</v>
      </c>
      <c r="P536" s="195">
        <v>0</v>
      </c>
      <c r="Q536" s="195">
        <v>0</v>
      </c>
    </row>
    <row r="537" spans="1:17" hidden="1" x14ac:dyDescent="0.25">
      <c r="A537" s="485" t="s">
        <v>854</v>
      </c>
      <c r="B537" s="490" t="str">
        <f>VLOOKUP(A537,[3]Sheet1!$B$1:$D$1757,3,FALSE)</f>
        <v>CLERICAL, SPC ASSGN SUMMER</v>
      </c>
      <c r="C537" s="490" t="str">
        <f>VLOOKUP(A537,[3]Sheet1!$B$1:$R$1757,17,FALSE)</f>
        <v>NONE</v>
      </c>
      <c r="D537" s="493">
        <v>0</v>
      </c>
      <c r="E537" s="481">
        <v>19.190000000000001</v>
      </c>
      <c r="F537" s="482">
        <f>IF(D537&lt;60,0,ROUND(($D537*F$2)+VLOOKUP($C537,[2]CONFIG!$A$33:$C$43,3,FALSE),0))</f>
        <v>0</v>
      </c>
      <c r="G537" s="482">
        <f>IF(D537&lt;60,0,ROUND(($D537*G$2)+VLOOKUP($C537,[2]CONFIG!$A$33:$C$43,3,FALSE),0))</f>
        <v>0</v>
      </c>
      <c r="H537" s="482">
        <f>IF(D537&lt;60,0,ROUND(($D537*H$2)+VLOOKUP($C537,[2]CONFIG!$A$33:$C$43,3,FALSE),0))</f>
        <v>0</v>
      </c>
      <c r="I537" s="482">
        <f>IF(D537&lt;60,0,ROUND(($D537*I$2)+VLOOKUP($C537,[2]CONFIG!$A$33:$C$43,3,FALSE),0))</f>
        <v>0</v>
      </c>
      <c r="J537" s="491"/>
      <c r="K537" s="195">
        <f t="shared" si="32"/>
        <v>3.39</v>
      </c>
      <c r="L537" s="195">
        <f t="shared" si="33"/>
        <v>3.39</v>
      </c>
      <c r="M537" s="195">
        <f t="shared" si="34"/>
        <v>3.39</v>
      </c>
      <c r="N537" s="195">
        <f t="shared" si="35"/>
        <v>3.39</v>
      </c>
      <c r="P537" s="195">
        <v>0</v>
      </c>
      <c r="Q537" s="195">
        <v>0</v>
      </c>
    </row>
    <row r="538" spans="1:17" hidden="1" x14ac:dyDescent="0.25">
      <c r="A538" s="485" t="s">
        <v>855</v>
      </c>
      <c r="B538" s="490" t="str">
        <f>VLOOKUP(A538,[3]Sheet1!$B$1:$D$1757,3,FALSE)</f>
        <v>COACH</v>
      </c>
      <c r="C538" s="490" t="str">
        <f>VLOOKUP(A538,[3]Sheet1!$B$1:$R$1757,17,FALSE)</f>
        <v>NONE</v>
      </c>
      <c r="D538" s="493">
        <v>0</v>
      </c>
      <c r="E538" s="481">
        <v>0</v>
      </c>
      <c r="F538" s="482">
        <f>IF(D538&lt;60,0,ROUND(($D538*F$2)+VLOOKUP($C538,[2]CONFIG!$A$33:$C$43,3,FALSE),0))</f>
        <v>0</v>
      </c>
      <c r="G538" s="482">
        <f>IF(D538&lt;60,0,ROUND(($D538*G$2)+VLOOKUP($C538,[2]CONFIG!$A$33:$C$43,3,FALSE),0))</f>
        <v>0</v>
      </c>
      <c r="H538" s="482">
        <f>IF(D538&lt;60,0,ROUND(($D538*H$2)+VLOOKUP($C538,[2]CONFIG!$A$33:$C$43,3,FALSE),0))</f>
        <v>0</v>
      </c>
      <c r="I538" s="482">
        <f>IF(D538&lt;60,0,ROUND(($D538*I$2)+VLOOKUP($C538,[2]CONFIG!$A$33:$C$43,3,FALSE),0))</f>
        <v>0</v>
      </c>
      <c r="J538" s="491"/>
      <c r="K538" s="195">
        <f t="shared" si="32"/>
        <v>0</v>
      </c>
      <c r="L538" s="195">
        <f t="shared" si="33"/>
        <v>0</v>
      </c>
      <c r="M538" s="195">
        <f t="shared" si="34"/>
        <v>0</v>
      </c>
      <c r="N538" s="195">
        <f t="shared" si="35"/>
        <v>0</v>
      </c>
      <c r="P538" s="195">
        <v>0</v>
      </c>
      <c r="Q538" s="195">
        <v>0</v>
      </c>
    </row>
    <row r="539" spans="1:17" hidden="1" x14ac:dyDescent="0.25">
      <c r="A539" s="485" t="s">
        <v>856</v>
      </c>
      <c r="B539" s="490" t="str">
        <f>VLOOKUP(A539,[3]Sheet1!$B$1:$D$1757,3,FALSE)</f>
        <v>COMMUNITY SCHOOL CHILD CARE</v>
      </c>
      <c r="C539" s="490" t="str">
        <f>VLOOKUP(A539,[3]Sheet1!$B$1:$R$1757,17,FALSE)</f>
        <v>NONE</v>
      </c>
      <c r="D539" s="493">
        <v>0</v>
      </c>
      <c r="E539" s="481">
        <v>11.16</v>
      </c>
      <c r="F539" s="482">
        <f>IF(D539&lt;60,0,ROUND(($D539*F$2)+VLOOKUP($C539,[2]CONFIG!$A$33:$C$43,3,FALSE),0))</f>
        <v>0</v>
      </c>
      <c r="G539" s="482">
        <f>IF(D539&lt;60,0,ROUND(($D539*G$2)+VLOOKUP($C539,[2]CONFIG!$A$33:$C$43,3,FALSE),0))</f>
        <v>0</v>
      </c>
      <c r="H539" s="482">
        <f>IF(D539&lt;60,0,ROUND(($D539*H$2)+VLOOKUP($C539,[2]CONFIG!$A$33:$C$43,3,FALSE),0))</f>
        <v>0</v>
      </c>
      <c r="I539" s="482">
        <f>IF(D539&lt;60,0,ROUND(($D539*I$2)+VLOOKUP($C539,[2]CONFIG!$A$33:$C$43,3,FALSE),0))</f>
        <v>0</v>
      </c>
      <c r="J539" s="491"/>
      <c r="K539" s="195">
        <f t="shared" si="32"/>
        <v>1.97</v>
      </c>
      <c r="L539" s="195">
        <f t="shared" si="33"/>
        <v>1.97</v>
      </c>
      <c r="M539" s="195">
        <f t="shared" si="34"/>
        <v>1.97</v>
      </c>
      <c r="N539" s="195">
        <f t="shared" si="35"/>
        <v>1.97</v>
      </c>
      <c r="P539" s="195">
        <v>0</v>
      </c>
      <c r="Q539" s="195">
        <v>0</v>
      </c>
    </row>
    <row r="540" spans="1:17" hidden="1" x14ac:dyDescent="0.25">
      <c r="A540" s="485" t="s">
        <v>857</v>
      </c>
      <c r="B540" s="490" t="str">
        <f>VLOOKUP(A540,[3]Sheet1!$B$1:$D$1757,3,FALSE)</f>
        <v>COMMUNITY SCHOOL INSTRUCTOR</v>
      </c>
      <c r="C540" s="490" t="str">
        <f>VLOOKUP(A540,[3]Sheet1!$B$1:$R$1757,17,FALSE)</f>
        <v>NONE</v>
      </c>
      <c r="D540" s="493">
        <v>0</v>
      </c>
      <c r="E540" s="481">
        <v>12.51</v>
      </c>
      <c r="F540" s="482">
        <f>IF(D540&lt;60,0,ROUND(($D540*F$2)+VLOOKUP($C540,[2]CONFIG!$A$33:$C$43,3,FALSE),0))</f>
        <v>0</v>
      </c>
      <c r="G540" s="482">
        <f>IF(D540&lt;60,0,ROUND(($D540*G$2)+VLOOKUP($C540,[2]CONFIG!$A$33:$C$43,3,FALSE),0))</f>
        <v>0</v>
      </c>
      <c r="H540" s="482">
        <f>IF(D540&lt;60,0,ROUND(($D540*H$2)+VLOOKUP($C540,[2]CONFIG!$A$33:$C$43,3,FALSE),0))</f>
        <v>0</v>
      </c>
      <c r="I540" s="482">
        <f>IF(D540&lt;60,0,ROUND(($D540*I$2)+VLOOKUP($C540,[2]CONFIG!$A$33:$C$43,3,FALSE),0))</f>
        <v>0</v>
      </c>
      <c r="J540" s="491"/>
      <c r="K540" s="195">
        <f t="shared" si="32"/>
        <v>2.21</v>
      </c>
      <c r="L540" s="195">
        <f t="shared" si="33"/>
        <v>2.21</v>
      </c>
      <c r="M540" s="195">
        <f t="shared" si="34"/>
        <v>2.21</v>
      </c>
      <c r="N540" s="195">
        <f t="shared" si="35"/>
        <v>2.21</v>
      </c>
      <c r="P540" s="195">
        <v>0</v>
      </c>
      <c r="Q540" s="195">
        <v>0</v>
      </c>
    </row>
    <row r="541" spans="1:17" hidden="1" x14ac:dyDescent="0.25">
      <c r="A541" s="485" t="s">
        <v>858</v>
      </c>
      <c r="B541" s="490" t="str">
        <f>VLOOKUP(A541,[3]Sheet1!$B$1:$D$1757,3,FALSE)</f>
        <v>COMPUTER LAB TECHNICIAN</v>
      </c>
      <c r="C541" s="490" t="str">
        <f>VLOOKUP(A541,[3]Sheet1!$B$1:$R$1757,17,FALSE)</f>
        <v>PARA</v>
      </c>
      <c r="D541" s="493">
        <v>0</v>
      </c>
      <c r="E541" s="481">
        <v>13.76</v>
      </c>
      <c r="F541" s="482">
        <f>IF(D541&lt;60,0,ROUND(($D541*F$2)+VLOOKUP($C541,[2]CONFIG!$A$33:$C$43,3,FALSE),0))</f>
        <v>0</v>
      </c>
      <c r="G541" s="482">
        <f>IF(D541&lt;60,0,ROUND(($D541*G$2)+VLOOKUP($C541,[2]CONFIG!$A$33:$C$43,3,FALSE),0))</f>
        <v>0</v>
      </c>
      <c r="H541" s="482">
        <f>IF(D541&lt;60,0,ROUND(($D541*H$2)+VLOOKUP($C541,[2]CONFIG!$A$33:$C$43,3,FALSE),0))</f>
        <v>0</v>
      </c>
      <c r="I541" s="482">
        <f>IF(D541&lt;60,0,ROUND(($D541*I$2)+VLOOKUP($C541,[2]CONFIG!$A$33:$C$43,3,FALSE),0))</f>
        <v>0</v>
      </c>
      <c r="J541" s="491"/>
      <c r="K541" s="195">
        <f t="shared" si="32"/>
        <v>2.4300000000000002</v>
      </c>
      <c r="L541" s="195">
        <f t="shared" si="33"/>
        <v>2.4300000000000002</v>
      </c>
      <c r="M541" s="195">
        <f t="shared" si="34"/>
        <v>2.4300000000000002</v>
      </c>
      <c r="N541" s="195">
        <f t="shared" si="35"/>
        <v>2.4300000000000002</v>
      </c>
      <c r="P541" s="195">
        <f>E541+K541</f>
        <v>16.190000000000001</v>
      </c>
      <c r="Q541" s="195">
        <f>E541+L541</f>
        <v>16.190000000000001</v>
      </c>
    </row>
    <row r="542" spans="1:17" hidden="1" x14ac:dyDescent="0.25">
      <c r="A542" s="485" t="s">
        <v>859</v>
      </c>
      <c r="B542" s="490" t="str">
        <f>VLOOKUP(A542,[3]Sheet1!$B$1:$D$1757,3,FALSE)</f>
        <v>CUSTODIAN - PT - 2 JOBS</v>
      </c>
      <c r="C542" s="490" t="str">
        <f>VLOOKUP(A542,[3]Sheet1!$B$1:$R$1757,17,FALSE)</f>
        <v>CWOA</v>
      </c>
      <c r="D542" s="493">
        <v>0</v>
      </c>
      <c r="E542" s="481">
        <v>9.7799999999999994</v>
      </c>
      <c r="F542" s="482">
        <f>IF(D542&lt;60,0,ROUND(($D542*F$2)+VLOOKUP($C542,[2]CONFIG!$A$33:$C$43,3,FALSE),0))</f>
        <v>0</v>
      </c>
      <c r="G542" s="482">
        <f>IF(D542&lt;60,0,ROUND(($D542*G$2)+VLOOKUP($C542,[2]CONFIG!$A$33:$C$43,3,FALSE),0))</f>
        <v>0</v>
      </c>
      <c r="H542" s="482">
        <f>IF(D542&lt;60,0,ROUND(($D542*H$2)+VLOOKUP($C542,[2]CONFIG!$A$33:$C$43,3,FALSE),0))</f>
        <v>0</v>
      </c>
      <c r="I542" s="482">
        <f>IF(D542&lt;60,0,ROUND(($D542*I$2)+VLOOKUP($C542,[2]CONFIG!$A$33:$C$43,3,FALSE),0))</f>
        <v>0</v>
      </c>
      <c r="J542" s="491"/>
      <c r="K542" s="195">
        <f t="shared" si="32"/>
        <v>1.73</v>
      </c>
      <c r="L542" s="195">
        <f t="shared" si="33"/>
        <v>1.73</v>
      </c>
      <c r="M542" s="195">
        <f t="shared" si="34"/>
        <v>1.73</v>
      </c>
      <c r="N542" s="195">
        <f t="shared" si="35"/>
        <v>1.73</v>
      </c>
      <c r="P542" s="195">
        <v>0</v>
      </c>
      <c r="Q542" s="195">
        <v>0</v>
      </c>
    </row>
    <row r="543" spans="1:17" hidden="1" x14ac:dyDescent="0.25">
      <c r="A543" s="494" t="s">
        <v>860</v>
      </c>
      <c r="B543" s="490" t="str">
        <f>VLOOKUP(A543,[3]Sheet1!$B$1:$D$1757,3,FALSE)</f>
        <v>CUSTODIAN PART-TIME</v>
      </c>
      <c r="C543" s="490" t="str">
        <f>VLOOKUP(A543,[3]Sheet1!$B$1:$R$1757,17,FALSE)</f>
        <v>CWOA</v>
      </c>
      <c r="D543" s="493">
        <v>0</v>
      </c>
      <c r="E543" s="481">
        <v>9.83</v>
      </c>
      <c r="F543" s="482">
        <f>IF(D543&lt;60,0,ROUND(($D543*F$2)+VLOOKUP($C543,[2]CONFIG!$A$33:$C$43,3,FALSE),0))</f>
        <v>0</v>
      </c>
      <c r="G543" s="482">
        <f>IF(D543&lt;60,0,ROUND(($D543*G$2)+VLOOKUP($C543,[2]CONFIG!$A$33:$C$43,3,FALSE),0))</f>
        <v>0</v>
      </c>
      <c r="H543" s="482">
        <f>IF(D543&lt;60,0,ROUND(($D543*H$2)+VLOOKUP($C543,[2]CONFIG!$A$33:$C$43,3,FALSE),0))</f>
        <v>0</v>
      </c>
      <c r="I543" s="482">
        <f>IF(D543&lt;60,0,ROUND(($D543*I$2)+VLOOKUP($C543,[2]CONFIG!$A$33:$C$43,3,FALSE),0))</f>
        <v>0</v>
      </c>
      <c r="J543" s="491"/>
      <c r="K543" s="195">
        <f t="shared" si="32"/>
        <v>1.74</v>
      </c>
      <c r="L543" s="195">
        <f t="shared" si="33"/>
        <v>1.74</v>
      </c>
      <c r="M543" s="195">
        <f t="shared" si="34"/>
        <v>1.74</v>
      </c>
      <c r="N543" s="195">
        <f t="shared" si="35"/>
        <v>1.74</v>
      </c>
      <c r="P543" s="195">
        <v>0</v>
      </c>
      <c r="Q543" s="195">
        <v>0</v>
      </c>
    </row>
    <row r="544" spans="1:17" hidden="1" x14ac:dyDescent="0.25">
      <c r="A544" s="485" t="s">
        <v>861</v>
      </c>
      <c r="B544" s="490" t="str">
        <f>VLOOKUP(A544,[3]Sheet1!$B$1:$D$1757,3,FALSE)</f>
        <v>DRIVER, FOOD DELIVERY</v>
      </c>
      <c r="C544" s="490" t="str">
        <f>VLOOKUP(A544,[3]Sheet1!$B$1:$R$1757,17,FALSE)</f>
        <v>NONE</v>
      </c>
      <c r="D544" s="493">
        <v>0</v>
      </c>
      <c r="E544" s="481">
        <v>10.45</v>
      </c>
      <c r="F544" s="482">
        <f>IF(D544&lt;60,0,ROUND(($D544*F$2)+VLOOKUP($C544,[2]CONFIG!$A$33:$C$43,3,FALSE),0))</f>
        <v>0</v>
      </c>
      <c r="G544" s="482">
        <f>IF(D544&lt;60,0,ROUND(($D544*G$2)+VLOOKUP($C544,[2]CONFIG!$A$33:$C$43,3,FALSE),0))</f>
        <v>0</v>
      </c>
      <c r="H544" s="482">
        <f>IF(D544&lt;60,0,ROUND(($D544*H$2)+VLOOKUP($C544,[2]CONFIG!$A$33:$C$43,3,FALSE),0))</f>
        <v>0</v>
      </c>
      <c r="I544" s="482">
        <f>IF(D544&lt;60,0,ROUND(($D544*I$2)+VLOOKUP($C544,[2]CONFIG!$A$33:$C$43,3,FALSE),0))</f>
        <v>0</v>
      </c>
      <c r="J544" s="491"/>
      <c r="K544" s="195">
        <f t="shared" si="32"/>
        <v>1.85</v>
      </c>
      <c r="L544" s="195">
        <f t="shared" si="33"/>
        <v>1.85</v>
      </c>
      <c r="M544" s="195">
        <f t="shared" si="34"/>
        <v>1.85</v>
      </c>
      <c r="N544" s="195">
        <f t="shared" si="35"/>
        <v>1.85</v>
      </c>
      <c r="P544" s="195">
        <v>0</v>
      </c>
      <c r="Q544" s="195">
        <v>0</v>
      </c>
    </row>
    <row r="545" spans="1:17" hidden="1" x14ac:dyDescent="0.25">
      <c r="A545" s="485" t="s">
        <v>862</v>
      </c>
      <c r="B545" s="490" t="str">
        <f>VLOOKUP(A545,[3]Sheet1!$B$1:$D$1757,3,FALSE)</f>
        <v>EARLY CHILDHD SUB PARA</v>
      </c>
      <c r="C545" s="490" t="str">
        <f>VLOOKUP(A545,[3]Sheet1!$B$1:$R$1757,17,FALSE)</f>
        <v>PARA</v>
      </c>
      <c r="D545" s="493">
        <v>0</v>
      </c>
      <c r="E545" s="481">
        <v>12.17</v>
      </c>
      <c r="F545" s="482">
        <f>IF(D545&lt;60,0,ROUND(($D545*F$2)+VLOOKUP($C545,[2]CONFIG!$A$33:$C$43,3,FALSE),0))</f>
        <v>0</v>
      </c>
      <c r="G545" s="482">
        <f>IF(D545&lt;60,0,ROUND(($D545*G$2)+VLOOKUP($C545,[2]CONFIG!$A$33:$C$43,3,FALSE),0))</f>
        <v>0</v>
      </c>
      <c r="H545" s="482">
        <f>IF(D545&lt;60,0,ROUND(($D545*H$2)+VLOOKUP($C545,[2]CONFIG!$A$33:$C$43,3,FALSE),0))</f>
        <v>0</v>
      </c>
      <c r="I545" s="482">
        <f>IF(D545&lt;60,0,ROUND(($D545*I$2)+VLOOKUP($C545,[2]CONFIG!$A$33:$C$43,3,FALSE),0))</f>
        <v>0</v>
      </c>
      <c r="J545" s="491"/>
      <c r="K545" s="195">
        <f t="shared" si="32"/>
        <v>2.15</v>
      </c>
      <c r="L545" s="195">
        <f t="shared" si="33"/>
        <v>2.15</v>
      </c>
      <c r="M545" s="195">
        <f t="shared" si="34"/>
        <v>2.15</v>
      </c>
      <c r="N545" s="195">
        <f t="shared" si="35"/>
        <v>2.15</v>
      </c>
      <c r="P545" s="195">
        <f t="shared" ref="P545:P554" si="36">E545+K545</f>
        <v>14.32</v>
      </c>
      <c r="Q545" s="195">
        <f t="shared" ref="Q545:Q554" si="37">E545+L545</f>
        <v>14.32</v>
      </c>
    </row>
    <row r="546" spans="1:17" hidden="1" x14ac:dyDescent="0.25">
      <c r="A546" s="485" t="s">
        <v>863</v>
      </c>
      <c r="B546" s="490" t="str">
        <f>VLOOKUP(A546,[3]Sheet1!$B$1:$D$1757,3,FALSE)</f>
        <v>EARLY CHILDOOD EDUCATION</v>
      </c>
      <c r="C546" s="490" t="str">
        <f>VLOOKUP(A546,[3]Sheet1!$B$1:$R$1757,17,FALSE)</f>
        <v>PARA</v>
      </c>
      <c r="D546" s="493">
        <v>0</v>
      </c>
      <c r="E546" s="481">
        <v>13.56</v>
      </c>
      <c r="F546" s="482">
        <f>IF(D546&lt;60,0,ROUND(($D546*F$2)+VLOOKUP($C546,[2]CONFIG!$A$33:$C$43,3,FALSE),0))</f>
        <v>0</v>
      </c>
      <c r="G546" s="482">
        <f>IF(D546&lt;60,0,ROUND(($D546*G$2)+VLOOKUP($C546,[2]CONFIG!$A$33:$C$43,3,FALSE),0))</f>
        <v>0</v>
      </c>
      <c r="H546" s="482">
        <f>IF(D546&lt;60,0,ROUND(($D546*H$2)+VLOOKUP($C546,[2]CONFIG!$A$33:$C$43,3,FALSE),0))</f>
        <v>0</v>
      </c>
      <c r="I546" s="482">
        <f>IF(D546&lt;60,0,ROUND(($D546*I$2)+VLOOKUP($C546,[2]CONFIG!$A$33:$C$43,3,FALSE),0))</f>
        <v>0</v>
      </c>
      <c r="J546" s="491"/>
      <c r="K546" s="195">
        <v>5.2</v>
      </c>
      <c r="L546" s="195">
        <v>5.2</v>
      </c>
      <c r="M546" s="195">
        <v>5.2</v>
      </c>
      <c r="N546" s="195">
        <v>5.2</v>
      </c>
      <c r="P546" s="195">
        <f t="shared" si="36"/>
        <v>18.760000000000002</v>
      </c>
      <c r="Q546" s="195">
        <f t="shared" si="37"/>
        <v>18.760000000000002</v>
      </c>
    </row>
    <row r="547" spans="1:17" hidden="1" x14ac:dyDescent="0.25">
      <c r="A547" s="485" t="s">
        <v>864</v>
      </c>
      <c r="B547" s="490" t="str">
        <f>VLOOKUP(A547,[3]Sheet1!$B$1:$D$1757,3,FALSE)</f>
        <v>EGOS MISC TA</v>
      </c>
      <c r="C547" s="490" t="str">
        <f>VLOOKUP(A547,[3]Sheet1!$B$1:$R$1757,17,FALSE)</f>
        <v>NONE</v>
      </c>
      <c r="D547" s="493">
        <v>0</v>
      </c>
      <c r="E547" s="481">
        <v>18.86</v>
      </c>
      <c r="F547" s="482">
        <f>IF(D547&lt;60,0,ROUND(($D547*F$2)+VLOOKUP($C547,[2]CONFIG!$A$33:$C$43,3,FALSE),0))</f>
        <v>0</v>
      </c>
      <c r="G547" s="482">
        <f>IF(D547&lt;60,0,ROUND(($D547*G$2)+VLOOKUP($C547,[2]CONFIG!$A$33:$C$43,3,FALSE),0))</f>
        <v>0</v>
      </c>
      <c r="H547" s="482">
        <f>IF(D547&lt;60,0,ROUND(($D547*H$2)+VLOOKUP($C547,[2]CONFIG!$A$33:$C$43,3,FALSE),0))</f>
        <v>0</v>
      </c>
      <c r="I547" s="482">
        <f>IF(D547&lt;60,0,ROUND(($D547*I$2)+VLOOKUP($C547,[2]CONFIG!$A$33:$C$43,3,FALSE),0))</f>
        <v>0</v>
      </c>
      <c r="J547" s="491"/>
      <c r="K547" s="195">
        <f t="shared" si="32"/>
        <v>3.33</v>
      </c>
      <c r="L547" s="195">
        <f t="shared" si="33"/>
        <v>3.33</v>
      </c>
      <c r="M547" s="195">
        <f t="shared" si="34"/>
        <v>3.33</v>
      </c>
      <c r="N547" s="195">
        <f t="shared" si="35"/>
        <v>3.33</v>
      </c>
      <c r="P547" s="195">
        <f t="shared" si="36"/>
        <v>22.189999999999998</v>
      </c>
      <c r="Q547" s="195">
        <f t="shared" si="37"/>
        <v>22.189999999999998</v>
      </c>
    </row>
    <row r="548" spans="1:17" hidden="1" x14ac:dyDescent="0.25">
      <c r="A548" s="485" t="s">
        <v>865</v>
      </c>
      <c r="B548" s="490" t="str">
        <f>VLOOKUP(A548,[3]Sheet1!$B$1:$D$1757,3,FALSE)</f>
        <v>EGOS, MISC PERIODIC</v>
      </c>
      <c r="C548" s="490" t="str">
        <f>VLOOKUP(A548,[3]Sheet1!$B$1:$R$1757,17,FALSE)</f>
        <v>NONE</v>
      </c>
      <c r="D548" s="493">
        <v>0</v>
      </c>
      <c r="E548" s="481">
        <v>35.35</v>
      </c>
      <c r="F548" s="482">
        <f>IF(D548&lt;60,0,ROUND(($D548*F$2)+VLOOKUP($C548,[2]CONFIG!$A$33:$C$43,3,FALSE),0))</f>
        <v>0</v>
      </c>
      <c r="G548" s="482">
        <f>IF(D548&lt;60,0,ROUND(($D548*G$2)+VLOOKUP($C548,[2]CONFIG!$A$33:$C$43,3,FALSE),0))</f>
        <v>0</v>
      </c>
      <c r="H548" s="482">
        <f>IF(D548&lt;60,0,ROUND(($D548*H$2)+VLOOKUP($C548,[2]CONFIG!$A$33:$C$43,3,FALSE),0))</f>
        <v>0</v>
      </c>
      <c r="I548" s="482">
        <f>IF(D548&lt;60,0,ROUND(($D548*I$2)+VLOOKUP($C548,[2]CONFIG!$A$33:$C$43,3,FALSE),0))</f>
        <v>0</v>
      </c>
      <c r="J548" s="491"/>
      <c r="K548" s="195">
        <f t="shared" si="32"/>
        <v>6.25</v>
      </c>
      <c r="L548" s="195">
        <f t="shared" si="33"/>
        <v>6.25</v>
      </c>
      <c r="M548" s="195">
        <f t="shared" si="34"/>
        <v>6.25</v>
      </c>
      <c r="N548" s="195">
        <f t="shared" si="35"/>
        <v>6.25</v>
      </c>
      <c r="P548" s="195">
        <f t="shared" si="36"/>
        <v>41.6</v>
      </c>
      <c r="Q548" s="195">
        <f t="shared" si="37"/>
        <v>41.6</v>
      </c>
    </row>
    <row r="549" spans="1:17" hidden="1" x14ac:dyDescent="0.25">
      <c r="A549" s="485" t="s">
        <v>866</v>
      </c>
      <c r="B549" s="490" t="str">
        <f>VLOOKUP(A549,[3]Sheet1!$B$1:$D$1757,3,FALSE)</f>
        <v>ELA GENERAL ASSIGNMENT</v>
      </c>
      <c r="C549" s="490" t="str">
        <f>VLOOKUP(A549,[3]Sheet1!$B$1:$R$1757,17,FALSE)</f>
        <v>PARA</v>
      </c>
      <c r="D549" s="493">
        <v>0</v>
      </c>
      <c r="E549" s="481">
        <v>13.93</v>
      </c>
      <c r="F549" s="482">
        <f>IF(D549&lt;60,0,ROUND(($D549*F$2)+VLOOKUP($C549,[2]CONFIG!$A$33:$C$43,3,FALSE),0))</f>
        <v>0</v>
      </c>
      <c r="G549" s="482">
        <f>IF(D549&lt;60,0,ROUND(($D549*G$2)+VLOOKUP($C549,[2]CONFIG!$A$33:$C$43,3,FALSE),0))</f>
        <v>0</v>
      </c>
      <c r="H549" s="482">
        <f>IF(D549&lt;60,0,ROUND(($D549*H$2)+VLOOKUP($C549,[2]CONFIG!$A$33:$C$43,3,FALSE),0))</f>
        <v>0</v>
      </c>
      <c r="I549" s="482">
        <f>IF(D549&lt;60,0,ROUND(($D549*I$2)+VLOOKUP($C549,[2]CONFIG!$A$33:$C$43,3,FALSE),0))</f>
        <v>0</v>
      </c>
      <c r="J549" s="491"/>
      <c r="K549" s="195">
        <f t="shared" si="32"/>
        <v>2.46</v>
      </c>
      <c r="L549" s="195">
        <f t="shared" si="33"/>
        <v>2.46</v>
      </c>
      <c r="M549" s="195">
        <f t="shared" si="34"/>
        <v>2.46</v>
      </c>
      <c r="N549" s="195">
        <f t="shared" si="35"/>
        <v>2.46</v>
      </c>
      <c r="P549" s="195">
        <f t="shared" si="36"/>
        <v>16.39</v>
      </c>
      <c r="Q549" s="195">
        <f t="shared" si="37"/>
        <v>16.39</v>
      </c>
    </row>
    <row r="550" spans="1:17" hidden="1" x14ac:dyDescent="0.25">
      <c r="A550" s="485" t="s">
        <v>867</v>
      </c>
      <c r="B550" s="490" t="str">
        <f>VLOOKUP(A550,[3]Sheet1!$B$1:$D$1757,3,FALSE)</f>
        <v>ELA READING &amp; WRITING PARA</v>
      </c>
      <c r="C550" s="490" t="str">
        <f>VLOOKUP(A550,[3]Sheet1!$B$1:$R$1757,17,FALSE)</f>
        <v>PARA</v>
      </c>
      <c r="D550" s="493">
        <v>0</v>
      </c>
      <c r="E550" s="481">
        <v>14.14</v>
      </c>
      <c r="F550" s="482">
        <f>IF(D550&lt;60,0,ROUND(($D550*F$2)+VLOOKUP($C550,[2]CONFIG!$A$33:$C$43,3,FALSE),0))</f>
        <v>0</v>
      </c>
      <c r="G550" s="482">
        <f>IF(D550&lt;60,0,ROUND(($D550*G$2)+VLOOKUP($C550,[2]CONFIG!$A$33:$C$43,3,FALSE),0))</f>
        <v>0</v>
      </c>
      <c r="H550" s="482">
        <f>IF(D550&lt;60,0,ROUND(($D550*H$2)+VLOOKUP($C550,[2]CONFIG!$A$33:$C$43,3,FALSE),0))</f>
        <v>0</v>
      </c>
      <c r="I550" s="482">
        <f>IF(D550&lt;60,0,ROUND(($D550*I$2)+VLOOKUP($C550,[2]CONFIG!$A$33:$C$43,3,FALSE),0))</f>
        <v>0</v>
      </c>
      <c r="J550" s="491"/>
      <c r="K550" s="195">
        <f t="shared" si="32"/>
        <v>2.5</v>
      </c>
      <c r="L550" s="195">
        <f t="shared" si="33"/>
        <v>2.5</v>
      </c>
      <c r="M550" s="195">
        <f t="shared" si="34"/>
        <v>2.5</v>
      </c>
      <c r="N550" s="195">
        <f t="shared" si="35"/>
        <v>2.5</v>
      </c>
      <c r="P550" s="195">
        <f t="shared" si="36"/>
        <v>16.64</v>
      </c>
      <c r="Q550" s="195">
        <f t="shared" si="37"/>
        <v>16.64</v>
      </c>
    </row>
    <row r="551" spans="1:17" hidden="1" x14ac:dyDescent="0.25">
      <c r="A551" s="485" t="s">
        <v>868</v>
      </c>
      <c r="B551" s="490" t="str">
        <f>VLOOKUP(A551,[3]Sheet1!$B$1:$D$1757,3,FALSE)</f>
        <v>ELA TRANSLATOR/INTERPRETER</v>
      </c>
      <c r="C551" s="490" t="str">
        <f>VLOOKUP(A551,[3]Sheet1!$B$1:$R$1757,17,FALSE)</f>
        <v>PARA</v>
      </c>
      <c r="D551" s="493">
        <v>0</v>
      </c>
      <c r="E551" s="481">
        <v>16.47</v>
      </c>
      <c r="F551" s="482">
        <f>IF(D551&lt;60,0,ROUND(($D551*F$2)+VLOOKUP($C551,[2]CONFIG!$A$33:$C$43,3,FALSE),0))</f>
        <v>0</v>
      </c>
      <c r="G551" s="482">
        <f>IF(D551&lt;60,0,ROUND(($D551*G$2)+VLOOKUP($C551,[2]CONFIG!$A$33:$C$43,3,FALSE),0))</f>
        <v>0</v>
      </c>
      <c r="H551" s="482">
        <f>IF(D551&lt;60,0,ROUND(($D551*H$2)+VLOOKUP($C551,[2]CONFIG!$A$33:$C$43,3,FALSE),0))</f>
        <v>0</v>
      </c>
      <c r="I551" s="482">
        <f>IF(D551&lt;60,0,ROUND(($D551*I$2)+VLOOKUP($C551,[2]CONFIG!$A$33:$C$43,3,FALSE),0))</f>
        <v>0</v>
      </c>
      <c r="J551" s="491"/>
      <c r="K551" s="195">
        <f t="shared" si="32"/>
        <v>2.91</v>
      </c>
      <c r="L551" s="195">
        <f t="shared" si="33"/>
        <v>2.91</v>
      </c>
      <c r="M551" s="195">
        <f t="shared" si="34"/>
        <v>2.91</v>
      </c>
      <c r="N551" s="195">
        <f t="shared" si="35"/>
        <v>2.91</v>
      </c>
      <c r="P551" s="195">
        <f t="shared" si="36"/>
        <v>19.38</v>
      </c>
      <c r="Q551" s="195">
        <f t="shared" si="37"/>
        <v>19.38</v>
      </c>
    </row>
    <row r="552" spans="1:17" hidden="1" x14ac:dyDescent="0.25">
      <c r="A552" s="485" t="s">
        <v>869</v>
      </c>
      <c r="B552" s="490" t="str">
        <f>VLOOKUP(A552,[3]Sheet1!$B$1:$D$1757,3,FALSE)</f>
        <v>ELEMENTARY SPEC ED PARA</v>
      </c>
      <c r="C552" s="490" t="str">
        <f>VLOOKUP(A552,[3]Sheet1!$B$1:$R$1757,17,FALSE)</f>
        <v>PARA</v>
      </c>
      <c r="D552" s="493">
        <v>0</v>
      </c>
      <c r="E552" s="481">
        <v>15.78</v>
      </c>
      <c r="F552" s="482">
        <f>IF(D552&lt;60,0,ROUND(($D552*F$2)+VLOOKUP($C552,[2]CONFIG!$A$33:$C$43,3,FALSE),0))</f>
        <v>0</v>
      </c>
      <c r="G552" s="482">
        <f>IF(D552&lt;60,0,ROUND(($D552*G$2)+VLOOKUP($C552,[2]CONFIG!$A$33:$C$43,3,FALSE),0))</f>
        <v>0</v>
      </c>
      <c r="H552" s="482">
        <f>IF(D552&lt;60,0,ROUND(($D552*H$2)+VLOOKUP($C552,[2]CONFIG!$A$33:$C$43,3,FALSE),0))</f>
        <v>0</v>
      </c>
      <c r="I552" s="482">
        <f>IF(D552&lt;60,0,ROUND(($D552*I$2)+VLOOKUP($C552,[2]CONFIG!$A$33:$C$43,3,FALSE),0))</f>
        <v>0</v>
      </c>
      <c r="J552" s="491"/>
      <c r="K552" s="195">
        <f t="shared" si="32"/>
        <v>2.79</v>
      </c>
      <c r="L552" s="195">
        <f t="shared" si="33"/>
        <v>2.79</v>
      </c>
      <c r="M552" s="195">
        <f t="shared" si="34"/>
        <v>2.79</v>
      </c>
      <c r="N552" s="195">
        <f t="shared" si="35"/>
        <v>2.79</v>
      </c>
      <c r="P552" s="195">
        <f t="shared" si="36"/>
        <v>18.57</v>
      </c>
      <c r="Q552" s="195">
        <f t="shared" si="37"/>
        <v>18.57</v>
      </c>
    </row>
    <row r="553" spans="1:17" hidden="1" x14ac:dyDescent="0.25">
      <c r="A553" s="485" t="s">
        <v>870</v>
      </c>
      <c r="B553" s="490" t="str">
        <f>VLOOKUP(A553,[3]Sheet1!$B$1:$D$1757,3,FALSE)</f>
        <v>EXTENDED DAY KINDER ASST</v>
      </c>
      <c r="C553" s="490" t="str">
        <f>VLOOKUP(A553,[3]Sheet1!$B$1:$R$1757,17,FALSE)</f>
        <v>PARA</v>
      </c>
      <c r="D553" s="493">
        <v>0</v>
      </c>
      <c r="E553" s="481">
        <v>13.33</v>
      </c>
      <c r="F553" s="482">
        <f>IF(D553&lt;60,0,ROUND(($D553*F$2)+VLOOKUP($C553,[2]CONFIG!$A$33:$C$43,3,FALSE),0))</f>
        <v>0</v>
      </c>
      <c r="G553" s="482">
        <f>IF(D553&lt;60,0,ROUND(($D553*G$2)+VLOOKUP($C553,[2]CONFIG!$A$33:$C$43,3,FALSE),0))</f>
        <v>0</v>
      </c>
      <c r="H553" s="482">
        <f>IF(D553&lt;60,0,ROUND(($D553*H$2)+VLOOKUP($C553,[2]CONFIG!$A$33:$C$43,3,FALSE),0))</f>
        <v>0</v>
      </c>
      <c r="I553" s="482">
        <f>IF(D553&lt;60,0,ROUND(($D553*I$2)+VLOOKUP($C553,[2]CONFIG!$A$33:$C$43,3,FALSE),0))</f>
        <v>0</v>
      </c>
      <c r="J553" s="491"/>
      <c r="K553" s="195">
        <v>5.16</v>
      </c>
      <c r="L553" s="195">
        <v>5.16</v>
      </c>
      <c r="M553" s="195">
        <v>5.16</v>
      </c>
      <c r="N553" s="195">
        <v>5.16</v>
      </c>
      <c r="P553" s="195">
        <f t="shared" si="36"/>
        <v>18.490000000000002</v>
      </c>
      <c r="Q553" s="195">
        <f t="shared" si="37"/>
        <v>18.490000000000002</v>
      </c>
    </row>
    <row r="554" spans="1:17" hidden="1" x14ac:dyDescent="0.25">
      <c r="A554" s="485" t="s">
        <v>871</v>
      </c>
      <c r="B554" s="490" t="str">
        <f>VLOOKUP(A554,[3]Sheet1!$B$1:$D$1757,3,FALSE)</f>
        <v>FINANCIAL AID OFFICER</v>
      </c>
      <c r="C554" s="490" t="str">
        <f>VLOOKUP(A554,[3]Sheet1!$B$1:$R$1757,17,FALSE)</f>
        <v>PARA</v>
      </c>
      <c r="D554" s="493">
        <v>0</v>
      </c>
      <c r="E554" s="481">
        <v>18.86</v>
      </c>
      <c r="F554" s="482">
        <f>IF(D554&lt;60,0,ROUND(($D554*F$2)+VLOOKUP($C554,[2]CONFIG!$A$33:$C$43,3,FALSE),0))</f>
        <v>0</v>
      </c>
      <c r="G554" s="482">
        <f>IF(D554&lt;60,0,ROUND(($D554*G$2)+VLOOKUP($C554,[2]CONFIG!$A$33:$C$43,3,FALSE),0))</f>
        <v>0</v>
      </c>
      <c r="H554" s="482">
        <f>IF(D554&lt;60,0,ROUND(($D554*H$2)+VLOOKUP($C554,[2]CONFIG!$A$33:$C$43,3,FALSE),0))</f>
        <v>0</v>
      </c>
      <c r="I554" s="482">
        <f>IF(D554&lt;60,0,ROUND(($D554*I$2)+VLOOKUP($C554,[2]CONFIG!$A$33:$C$43,3,FALSE),0))</f>
        <v>0</v>
      </c>
      <c r="J554" s="491"/>
      <c r="K554" s="195">
        <f t="shared" si="32"/>
        <v>3.33</v>
      </c>
      <c r="L554" s="195">
        <f t="shared" si="33"/>
        <v>3.33</v>
      </c>
      <c r="M554" s="195">
        <f t="shared" si="34"/>
        <v>3.33</v>
      </c>
      <c r="N554" s="195">
        <f t="shared" si="35"/>
        <v>3.33</v>
      </c>
      <c r="P554" s="195">
        <f t="shared" si="36"/>
        <v>22.189999999999998</v>
      </c>
      <c r="Q554" s="195">
        <f t="shared" si="37"/>
        <v>22.189999999999998</v>
      </c>
    </row>
    <row r="555" spans="1:17" hidden="1" x14ac:dyDescent="0.25">
      <c r="A555" s="485" t="s">
        <v>872</v>
      </c>
      <c r="B555" s="490" t="str">
        <f>VLOOKUP(A555,[3]Sheet1!$B$1:$D$1757,3,FALSE)</f>
        <v>FOOD SERVICE AIDE</v>
      </c>
      <c r="C555" s="490" t="str">
        <f>VLOOKUP(A555,[3]Sheet1!$B$1:$R$1757,17,FALSE)</f>
        <v>FOOD</v>
      </c>
      <c r="D555" s="493">
        <v>0</v>
      </c>
      <c r="E555" s="481">
        <v>9.65</v>
      </c>
      <c r="F555" s="482">
        <f>IF(D555&lt;60,0,ROUND(($D555*F$2)+VLOOKUP($C555,[2]CONFIG!$A$33:$C$43,3,FALSE),0))</f>
        <v>0</v>
      </c>
      <c r="G555" s="482">
        <f>IF(D555&lt;60,0,ROUND(($D555*G$2)+VLOOKUP($C555,[2]CONFIG!$A$33:$C$43,3,FALSE),0))</f>
        <v>0</v>
      </c>
      <c r="H555" s="482">
        <f>IF(D555&lt;60,0,ROUND(($D555*H$2)+VLOOKUP($C555,[2]CONFIG!$A$33:$C$43,3,FALSE),0))</f>
        <v>0</v>
      </c>
      <c r="I555" s="482">
        <f>IF(D555&lt;60,0,ROUND(($D555*I$2)+VLOOKUP($C555,[2]CONFIG!$A$33:$C$43,3,FALSE),0))</f>
        <v>0</v>
      </c>
      <c r="J555" s="491"/>
      <c r="K555" s="195">
        <f t="shared" si="32"/>
        <v>1.71</v>
      </c>
      <c r="L555" s="195">
        <f t="shared" si="33"/>
        <v>1.71</v>
      </c>
      <c r="M555" s="195">
        <f t="shared" si="34"/>
        <v>1.71</v>
      </c>
      <c r="N555" s="195">
        <f t="shared" si="35"/>
        <v>1.71</v>
      </c>
      <c r="P555" s="195">
        <v>0</v>
      </c>
      <c r="Q555" s="195">
        <v>0</v>
      </c>
    </row>
    <row r="556" spans="1:17" hidden="1" x14ac:dyDescent="0.25">
      <c r="A556" s="485" t="s">
        <v>873</v>
      </c>
      <c r="B556" s="490" t="str">
        <f>VLOOKUP(A556,[3]Sheet1!$B$1:$D$1757,3,FALSE)</f>
        <v>FOOD SERVICE ASSISTANT</v>
      </c>
      <c r="C556" s="490" t="str">
        <f>VLOOKUP(A556,[3]Sheet1!$B$1:$R$1757,17,FALSE)</f>
        <v>FOOD</v>
      </c>
      <c r="D556" s="493">
        <v>0</v>
      </c>
      <c r="E556" s="481">
        <v>12.57</v>
      </c>
      <c r="F556" s="482">
        <f>IF(D556&lt;60,0,ROUND(($D556*F$2)+VLOOKUP($C556,[2]CONFIG!$A$33:$C$43,3,FALSE),0))</f>
        <v>0</v>
      </c>
      <c r="G556" s="482">
        <f>IF(D556&lt;60,0,ROUND(($D556*G$2)+VLOOKUP($C556,[2]CONFIG!$A$33:$C$43,3,FALSE),0))</f>
        <v>0</v>
      </c>
      <c r="H556" s="482">
        <f>IF(D556&lt;60,0,ROUND(($D556*H$2)+VLOOKUP($C556,[2]CONFIG!$A$33:$C$43,3,FALSE),0))</f>
        <v>0</v>
      </c>
      <c r="I556" s="482">
        <f>IF(D556&lt;60,0,ROUND(($D556*I$2)+VLOOKUP($C556,[2]CONFIG!$A$33:$C$43,3,FALSE),0))</f>
        <v>0</v>
      </c>
      <c r="J556" s="491"/>
      <c r="K556" s="195">
        <f t="shared" si="32"/>
        <v>2.2200000000000002</v>
      </c>
      <c r="L556" s="195">
        <f t="shared" si="33"/>
        <v>2.2200000000000002</v>
      </c>
      <c r="M556" s="195">
        <f t="shared" si="34"/>
        <v>2.2200000000000002</v>
      </c>
      <c r="N556" s="195">
        <f t="shared" si="35"/>
        <v>2.2200000000000002</v>
      </c>
      <c r="P556" s="195">
        <v>0</v>
      </c>
      <c r="Q556" s="195">
        <v>0</v>
      </c>
    </row>
    <row r="557" spans="1:17" hidden="1" x14ac:dyDescent="0.25">
      <c r="A557" s="485" t="s">
        <v>874</v>
      </c>
      <c r="B557" s="490" t="str">
        <f>VLOOKUP(A557,[3]Sheet1!$B$1:$D$1757,3,FALSE)</f>
        <v>FOOD SERVICE WORKER I</v>
      </c>
      <c r="C557" s="490" t="str">
        <f>VLOOKUP(A557,[3]Sheet1!$B$1:$R$1757,17,FALSE)</f>
        <v>FOOD</v>
      </c>
      <c r="D557" s="493">
        <v>0</v>
      </c>
      <c r="E557" s="481">
        <v>9.2200000000000006</v>
      </c>
      <c r="F557" s="482">
        <f>IF(D557&lt;60,0,ROUND(($D557*F$2)+VLOOKUP($C557,[2]CONFIG!$A$33:$C$43,3,FALSE),0))</f>
        <v>0</v>
      </c>
      <c r="G557" s="482">
        <f>IF(D557&lt;60,0,ROUND(($D557*G$2)+VLOOKUP($C557,[2]CONFIG!$A$33:$C$43,3,FALSE),0))</f>
        <v>0</v>
      </c>
      <c r="H557" s="482">
        <f>IF(D557&lt;60,0,ROUND(($D557*H$2)+VLOOKUP($C557,[2]CONFIG!$A$33:$C$43,3,FALSE),0))</f>
        <v>0</v>
      </c>
      <c r="I557" s="482">
        <f>IF(D557&lt;60,0,ROUND(($D557*I$2)+VLOOKUP($C557,[2]CONFIG!$A$33:$C$43,3,FALSE),0))</f>
        <v>0</v>
      </c>
      <c r="J557" s="491"/>
      <c r="K557" s="195">
        <f t="shared" si="32"/>
        <v>1.63</v>
      </c>
      <c r="L557" s="195">
        <f t="shared" si="33"/>
        <v>1.63</v>
      </c>
      <c r="M557" s="195">
        <f t="shared" si="34"/>
        <v>1.63</v>
      </c>
      <c r="N557" s="195">
        <f t="shared" si="35"/>
        <v>1.63</v>
      </c>
      <c r="P557" s="195">
        <v>0</v>
      </c>
      <c r="Q557" s="195">
        <v>0</v>
      </c>
    </row>
    <row r="558" spans="1:17" hidden="1" x14ac:dyDescent="0.25">
      <c r="A558" s="485" t="s">
        <v>875</v>
      </c>
      <c r="B558" s="490" t="str">
        <f>VLOOKUP(A558,[3]Sheet1!$B$1:$D$1757,3,FALSE)</f>
        <v>FOOD SERVICE WORKER II</v>
      </c>
      <c r="C558" s="490" t="str">
        <f>VLOOKUP(A558,[3]Sheet1!$B$1:$R$1757,17,FALSE)</f>
        <v>FOOD</v>
      </c>
      <c r="D558" s="493">
        <v>0</v>
      </c>
      <c r="E558" s="481">
        <v>10.64</v>
      </c>
      <c r="F558" s="482">
        <f>IF(D558&lt;60,0,ROUND(($D558*F$2)+VLOOKUP($C558,[2]CONFIG!$A$33:$C$43,3,FALSE),0))</f>
        <v>0</v>
      </c>
      <c r="G558" s="482">
        <f>IF(D558&lt;60,0,ROUND(($D558*G$2)+VLOOKUP($C558,[2]CONFIG!$A$33:$C$43,3,FALSE),0))</f>
        <v>0</v>
      </c>
      <c r="H558" s="482">
        <f>IF(D558&lt;60,0,ROUND(($D558*H$2)+VLOOKUP($C558,[2]CONFIG!$A$33:$C$43,3,FALSE),0))</f>
        <v>0</v>
      </c>
      <c r="I558" s="482">
        <f>IF(D558&lt;60,0,ROUND(($D558*I$2)+VLOOKUP($C558,[2]CONFIG!$A$33:$C$43,3,FALSE),0))</f>
        <v>0</v>
      </c>
      <c r="J558" s="491"/>
      <c r="K558" s="195">
        <f t="shared" si="32"/>
        <v>1.88</v>
      </c>
      <c r="L558" s="195">
        <f t="shared" si="33"/>
        <v>1.88</v>
      </c>
      <c r="M558" s="195">
        <f t="shared" si="34"/>
        <v>1.88</v>
      </c>
      <c r="N558" s="195">
        <f t="shared" si="35"/>
        <v>1.88</v>
      </c>
      <c r="P558" s="195">
        <v>0</v>
      </c>
      <c r="Q558" s="195">
        <v>0</v>
      </c>
    </row>
    <row r="559" spans="1:17" hidden="1" x14ac:dyDescent="0.25">
      <c r="A559" s="485" t="s">
        <v>876</v>
      </c>
      <c r="B559" s="490" t="str">
        <f>VLOOKUP(A559,[3]Sheet1!$B$1:$D$1757,3,FALSE)</f>
        <v>GENERAL ASSIGNMENT</v>
      </c>
      <c r="C559" s="490" t="str">
        <f>VLOOKUP(A559,[3]Sheet1!$B$1:$R$1757,17,FALSE)</f>
        <v>PARA</v>
      </c>
      <c r="D559" s="493">
        <v>0</v>
      </c>
      <c r="E559" s="481">
        <v>12.25</v>
      </c>
      <c r="F559" s="482">
        <f>IF(D559&lt;60,0,ROUND(($D559*F$2)+VLOOKUP($C559,[2]CONFIG!$A$33:$C$43,3,FALSE),0))</f>
        <v>0</v>
      </c>
      <c r="G559" s="482">
        <f>IF(D559&lt;60,0,ROUND(($D559*G$2)+VLOOKUP($C559,[2]CONFIG!$A$33:$C$43,3,FALSE),0))</f>
        <v>0</v>
      </c>
      <c r="H559" s="482">
        <f>IF(D559&lt;60,0,ROUND(($D559*H$2)+VLOOKUP($C559,[2]CONFIG!$A$33:$C$43,3,FALSE),0))</f>
        <v>0</v>
      </c>
      <c r="I559" s="482">
        <f>IF(D559&lt;60,0,ROUND(($D559*I$2)+VLOOKUP($C559,[2]CONFIG!$A$33:$C$43,3,FALSE),0))</f>
        <v>0</v>
      </c>
      <c r="J559" s="491"/>
      <c r="K559" s="195">
        <f t="shared" si="32"/>
        <v>2.16</v>
      </c>
      <c r="L559" s="195">
        <f t="shared" si="33"/>
        <v>2.16</v>
      </c>
      <c r="M559" s="195">
        <f t="shared" si="34"/>
        <v>2.16</v>
      </c>
      <c r="N559" s="195">
        <f t="shared" si="35"/>
        <v>2.16</v>
      </c>
      <c r="P559" s="195">
        <f>E559+K559</f>
        <v>14.41</v>
      </c>
      <c r="Q559" s="195">
        <f>E559+L559</f>
        <v>14.41</v>
      </c>
    </row>
    <row r="560" spans="1:17" hidden="1" x14ac:dyDescent="0.25">
      <c r="A560" s="485" t="s">
        <v>877</v>
      </c>
      <c r="B560" s="490" t="str">
        <f>VLOOKUP(A560,[3]Sheet1!$B$1:$D$1757,3,FALSE)</f>
        <v>GENL FACILITY SEC OFFICER</v>
      </c>
      <c r="C560" s="490" t="str">
        <f>VLOOKUP(A560,[3]Sheet1!$B$1:$R$1757,17,FALSE)</f>
        <v>PARA</v>
      </c>
      <c r="D560" s="493">
        <v>0</v>
      </c>
      <c r="E560" s="481">
        <v>13.98</v>
      </c>
      <c r="F560" s="482">
        <f>IF(D560&lt;60,0,ROUND(($D560*F$2)+VLOOKUP($C560,[2]CONFIG!$A$33:$C$43,3,FALSE),0))</f>
        <v>0</v>
      </c>
      <c r="G560" s="482">
        <f>IF(D560&lt;60,0,ROUND(($D560*G$2)+VLOOKUP($C560,[2]CONFIG!$A$33:$C$43,3,FALSE),0))</f>
        <v>0</v>
      </c>
      <c r="H560" s="482">
        <f>IF(D560&lt;60,0,ROUND(($D560*H$2)+VLOOKUP($C560,[2]CONFIG!$A$33:$C$43,3,FALSE),0))</f>
        <v>0</v>
      </c>
      <c r="I560" s="482">
        <f>IF(D560&lt;60,0,ROUND(($D560*I$2)+VLOOKUP($C560,[2]CONFIG!$A$33:$C$43,3,FALSE),0))</f>
        <v>0</v>
      </c>
      <c r="J560" s="491"/>
      <c r="K560" s="195">
        <f t="shared" si="32"/>
        <v>2.4700000000000002</v>
      </c>
      <c r="L560" s="195">
        <f t="shared" si="33"/>
        <v>2.4700000000000002</v>
      </c>
      <c r="M560" s="195">
        <f t="shared" si="34"/>
        <v>2.4700000000000002</v>
      </c>
      <c r="N560" s="195">
        <f t="shared" si="35"/>
        <v>2.4700000000000002</v>
      </c>
      <c r="P560" s="195">
        <f>E560+K560</f>
        <v>16.45</v>
      </c>
      <c r="Q560" s="195">
        <f>E560+L560</f>
        <v>16.45</v>
      </c>
    </row>
    <row r="561" spans="1:17" hidden="1" x14ac:dyDescent="0.25">
      <c r="A561" s="485" t="s">
        <v>878</v>
      </c>
      <c r="B561" s="490" t="str">
        <f>VLOOKUP(A561,[3]Sheet1!$B$1:$D$1757,3,FALSE)</f>
        <v>HEALTH OCCUPATIONS PARA</v>
      </c>
      <c r="C561" s="490" t="str">
        <f>VLOOKUP(A561,[3]Sheet1!$B$1:$R$1757,17,FALSE)</f>
        <v>PARA</v>
      </c>
      <c r="D561" s="493">
        <v>0</v>
      </c>
      <c r="E561" s="481">
        <v>15.38</v>
      </c>
      <c r="F561" s="482">
        <f>IF(D561&lt;60,0,ROUND(($D561*F$2)+VLOOKUP($C561,[2]CONFIG!$A$33:$C$43,3,FALSE),0))</f>
        <v>0</v>
      </c>
      <c r="G561" s="482">
        <f>IF(D561&lt;60,0,ROUND(($D561*G$2)+VLOOKUP($C561,[2]CONFIG!$A$33:$C$43,3,FALSE),0))</f>
        <v>0</v>
      </c>
      <c r="H561" s="482">
        <f>IF(D561&lt;60,0,ROUND(($D561*H$2)+VLOOKUP($C561,[2]CONFIG!$A$33:$C$43,3,FALSE),0))</f>
        <v>0</v>
      </c>
      <c r="I561" s="482">
        <f>IF(D561&lt;60,0,ROUND(($D561*I$2)+VLOOKUP($C561,[2]CONFIG!$A$33:$C$43,3,FALSE),0))</f>
        <v>0</v>
      </c>
      <c r="J561" s="491"/>
      <c r="K561" s="195">
        <f t="shared" si="32"/>
        <v>2.72</v>
      </c>
      <c r="L561" s="195">
        <f t="shared" si="33"/>
        <v>2.72</v>
      </c>
      <c r="M561" s="195">
        <f t="shared" si="34"/>
        <v>2.72</v>
      </c>
      <c r="N561" s="195">
        <f t="shared" si="35"/>
        <v>2.72</v>
      </c>
      <c r="P561" s="195">
        <f>E561+K561</f>
        <v>18.100000000000001</v>
      </c>
      <c r="Q561" s="195">
        <f>E561+L561</f>
        <v>18.100000000000001</v>
      </c>
    </row>
    <row r="562" spans="1:17" hidden="1" x14ac:dyDescent="0.25">
      <c r="A562" s="485" t="s">
        <v>879</v>
      </c>
      <c r="B562" s="490" t="str">
        <f>VLOOKUP(A562,[3]Sheet1!$B$1:$D$1757,3,FALSE)</f>
        <v>HEALTH TECHNICIAN</v>
      </c>
      <c r="C562" s="490" t="str">
        <f>VLOOKUP(A562,[3]Sheet1!$B$1:$R$1757,17,FALSE)</f>
        <v>PARA</v>
      </c>
      <c r="D562" s="493">
        <v>0</v>
      </c>
      <c r="E562" s="481">
        <v>12.96</v>
      </c>
      <c r="F562" s="482">
        <f>IF(D562&lt;60,0,ROUND(($D562*F$2)+VLOOKUP($C562,[2]CONFIG!$A$33:$C$43,3,FALSE),0))</f>
        <v>0</v>
      </c>
      <c r="G562" s="482">
        <f>IF(D562&lt;60,0,ROUND(($D562*G$2)+VLOOKUP($C562,[2]CONFIG!$A$33:$C$43,3,FALSE),0))</f>
        <v>0</v>
      </c>
      <c r="H562" s="482">
        <f>IF(D562&lt;60,0,ROUND(($D562*H$2)+VLOOKUP($C562,[2]CONFIG!$A$33:$C$43,3,FALSE),0))</f>
        <v>0</v>
      </c>
      <c r="I562" s="482">
        <f>IF(D562&lt;60,0,ROUND(($D562*I$2)+VLOOKUP($C562,[2]CONFIG!$A$33:$C$43,3,FALSE),0))</f>
        <v>0</v>
      </c>
      <c r="J562" s="491"/>
      <c r="K562" s="195">
        <f t="shared" si="32"/>
        <v>2.29</v>
      </c>
      <c r="L562" s="195">
        <f t="shared" si="33"/>
        <v>2.29</v>
      </c>
      <c r="M562" s="195">
        <f t="shared" si="34"/>
        <v>2.29</v>
      </c>
      <c r="N562" s="195">
        <f t="shared" si="35"/>
        <v>2.29</v>
      </c>
      <c r="P562" s="195">
        <f>E562+K562</f>
        <v>15.25</v>
      </c>
      <c r="Q562" s="195">
        <f>E562+L562</f>
        <v>15.25</v>
      </c>
    </row>
    <row r="563" spans="1:17" hidden="1" x14ac:dyDescent="0.25">
      <c r="A563" s="485" t="s">
        <v>880</v>
      </c>
      <c r="B563" s="490" t="str">
        <f>VLOOKUP(A563,[3]Sheet1!$B$1:$D$1757,3,FALSE)</f>
        <v>HELPER OPER MAINT (SUMMER)</v>
      </c>
      <c r="C563" s="490" t="str">
        <f>VLOOKUP(A563,[3]Sheet1!$B$1:$R$1757,17,FALSE)</f>
        <v>NONE</v>
      </c>
      <c r="D563" s="493">
        <v>0</v>
      </c>
      <c r="E563" s="481">
        <v>10.1</v>
      </c>
      <c r="F563" s="482">
        <f>IF(D563&lt;60,0,ROUND(($D563*F$2)+VLOOKUP($C563,[2]CONFIG!$A$33:$C$43,3,FALSE),0))</f>
        <v>0</v>
      </c>
      <c r="G563" s="482">
        <f>IF(D563&lt;60,0,ROUND(($D563*G$2)+VLOOKUP($C563,[2]CONFIG!$A$33:$C$43,3,FALSE),0))</f>
        <v>0</v>
      </c>
      <c r="H563" s="482">
        <f>IF(D563&lt;60,0,ROUND(($D563*H$2)+VLOOKUP($C563,[2]CONFIG!$A$33:$C$43,3,FALSE),0))</f>
        <v>0</v>
      </c>
      <c r="I563" s="482">
        <f>IF(D563&lt;60,0,ROUND(($D563*I$2)+VLOOKUP($C563,[2]CONFIG!$A$33:$C$43,3,FALSE),0))</f>
        <v>0</v>
      </c>
      <c r="J563" s="491"/>
      <c r="K563" s="195">
        <f t="shared" si="32"/>
        <v>1.78</v>
      </c>
      <c r="L563" s="195">
        <f t="shared" si="33"/>
        <v>1.78</v>
      </c>
      <c r="M563" s="195">
        <f t="shared" si="34"/>
        <v>1.78</v>
      </c>
      <c r="N563" s="195">
        <f t="shared" si="35"/>
        <v>1.78</v>
      </c>
      <c r="P563" s="195">
        <v>0</v>
      </c>
      <c r="Q563" s="195">
        <v>0</v>
      </c>
    </row>
    <row r="564" spans="1:17" hidden="1" x14ac:dyDescent="0.25">
      <c r="A564" s="485" t="s">
        <v>881</v>
      </c>
      <c r="B564" s="490" t="str">
        <f>VLOOKUP(A564,[3]Sheet1!$B$1:$D$1757,3,FALSE)</f>
        <v>INSTRUCTOR, EXTENDED DAY</v>
      </c>
      <c r="C564" s="490" t="str">
        <f>VLOOKUP(A564,[3]Sheet1!$B$1:$R$1757,17,FALSE)</f>
        <v>NONE</v>
      </c>
      <c r="D564" s="493">
        <v>0</v>
      </c>
      <c r="E564" s="481">
        <v>8</v>
      </c>
      <c r="F564" s="482">
        <f>IF(D564&lt;60,0,ROUND(($D564*F$2)+VLOOKUP($C564,[2]CONFIG!$A$33:$C$43,3,FALSE),0))</f>
        <v>0</v>
      </c>
      <c r="G564" s="482">
        <f>IF(D564&lt;60,0,ROUND(($D564*G$2)+VLOOKUP($C564,[2]CONFIG!$A$33:$C$43,3,FALSE),0))</f>
        <v>0</v>
      </c>
      <c r="H564" s="482">
        <f>IF(D564&lt;60,0,ROUND(($D564*H$2)+VLOOKUP($C564,[2]CONFIG!$A$33:$C$43,3,FALSE),0))</f>
        <v>0</v>
      </c>
      <c r="I564" s="482">
        <f>IF(D564&lt;60,0,ROUND(($D564*I$2)+VLOOKUP($C564,[2]CONFIG!$A$33:$C$43,3,FALSE),0))</f>
        <v>0</v>
      </c>
      <c r="J564" s="491"/>
      <c r="K564" s="195">
        <f t="shared" si="32"/>
        <v>1.41</v>
      </c>
      <c r="L564" s="195">
        <f t="shared" si="33"/>
        <v>1.41</v>
      </c>
      <c r="M564" s="195">
        <f t="shared" si="34"/>
        <v>1.41</v>
      </c>
      <c r="N564" s="195">
        <f t="shared" si="35"/>
        <v>1.41</v>
      </c>
      <c r="P564" s="195">
        <v>0</v>
      </c>
      <c r="Q564" s="195">
        <v>0</v>
      </c>
    </row>
    <row r="565" spans="1:17" hidden="1" x14ac:dyDescent="0.25">
      <c r="A565" s="485" t="s">
        <v>882</v>
      </c>
      <c r="B565" s="490" t="str">
        <f>VLOOKUP(A565,[3]Sheet1!$B$1:$D$1757,3,FALSE)</f>
        <v>ITINERANT SPECIAL ED PARA</v>
      </c>
      <c r="C565" s="490" t="str">
        <f>VLOOKUP(A565,[3]Sheet1!$B$1:$R$1757,17,FALSE)</f>
        <v>PARA</v>
      </c>
      <c r="D565" s="493">
        <v>0</v>
      </c>
      <c r="E565" s="481">
        <v>18.149999999999999</v>
      </c>
      <c r="F565" s="482">
        <f>IF(D565&lt;60,0,ROUND(($D565*F$2)+VLOOKUP($C565,[2]CONFIG!$A$33:$C$43,3,FALSE),0))</f>
        <v>0</v>
      </c>
      <c r="G565" s="482">
        <f>IF(D565&lt;60,0,ROUND(($D565*G$2)+VLOOKUP($C565,[2]CONFIG!$A$33:$C$43,3,FALSE),0))</f>
        <v>0</v>
      </c>
      <c r="H565" s="482">
        <f>IF(D565&lt;60,0,ROUND(($D565*H$2)+VLOOKUP($C565,[2]CONFIG!$A$33:$C$43,3,FALSE),0))</f>
        <v>0</v>
      </c>
      <c r="I565" s="482">
        <f>IF(D565&lt;60,0,ROUND(($D565*I$2)+VLOOKUP($C565,[2]CONFIG!$A$33:$C$43,3,FALSE),0))</f>
        <v>0</v>
      </c>
      <c r="J565" s="491"/>
      <c r="K565" s="195">
        <f t="shared" si="32"/>
        <v>3.21</v>
      </c>
      <c r="L565" s="195">
        <f t="shared" si="33"/>
        <v>3.21</v>
      </c>
      <c r="M565" s="195">
        <f t="shared" si="34"/>
        <v>3.21</v>
      </c>
      <c r="N565" s="195">
        <f t="shared" si="35"/>
        <v>3.21</v>
      </c>
      <c r="P565" s="195">
        <f>E565+K565</f>
        <v>21.36</v>
      </c>
      <c r="Q565" s="195">
        <f>E565+L565</f>
        <v>21.36</v>
      </c>
    </row>
    <row r="566" spans="1:17" hidden="1" x14ac:dyDescent="0.25">
      <c r="A566" s="485" t="s">
        <v>883</v>
      </c>
      <c r="B566" s="490" t="str">
        <f>VLOOKUP(A566,[3]Sheet1!$B$1:$D$1757,3,FALSE)</f>
        <v>LIBRARY MEDIA CENTER</v>
      </c>
      <c r="C566" s="490" t="str">
        <f>VLOOKUP(A566,[3]Sheet1!$B$1:$R$1757,17,FALSE)</f>
        <v>PARA</v>
      </c>
      <c r="D566" s="493">
        <v>0</v>
      </c>
      <c r="E566" s="481">
        <v>13.02</v>
      </c>
      <c r="F566" s="482">
        <f>IF(D566&lt;60,0,ROUND(($D566*F$2)+VLOOKUP($C566,[2]CONFIG!$A$33:$C$43,3,FALSE),0))</f>
        <v>0</v>
      </c>
      <c r="G566" s="482">
        <f>IF(D566&lt;60,0,ROUND(($D566*G$2)+VLOOKUP($C566,[2]CONFIG!$A$33:$C$43,3,FALSE),0))</f>
        <v>0</v>
      </c>
      <c r="H566" s="482">
        <f>IF(D566&lt;60,0,ROUND(($D566*H$2)+VLOOKUP($C566,[2]CONFIG!$A$33:$C$43,3,FALSE),0))</f>
        <v>0</v>
      </c>
      <c r="I566" s="482">
        <f>IF(D566&lt;60,0,ROUND(($D566*I$2)+VLOOKUP($C566,[2]CONFIG!$A$33:$C$43,3,FALSE),0))</f>
        <v>0</v>
      </c>
      <c r="J566" s="491"/>
      <c r="K566" s="195">
        <f t="shared" si="32"/>
        <v>2.2999999999999998</v>
      </c>
      <c r="L566" s="195">
        <f t="shared" si="33"/>
        <v>2.2999999999999998</v>
      </c>
      <c r="M566" s="195">
        <f t="shared" si="34"/>
        <v>2.2999999999999998</v>
      </c>
      <c r="N566" s="195">
        <f t="shared" si="35"/>
        <v>2.2999999999999998</v>
      </c>
      <c r="P566" s="195">
        <f>E566+K566</f>
        <v>15.32</v>
      </c>
      <c r="Q566" s="195">
        <f>E566+L566</f>
        <v>15.32</v>
      </c>
    </row>
    <row r="567" spans="1:17" hidden="1" x14ac:dyDescent="0.25">
      <c r="A567" s="485" t="s">
        <v>884</v>
      </c>
      <c r="B567" s="490" t="str">
        <f>VLOOKUP(A567,[3]Sheet1!$B$1:$D$1757,3,FALSE)</f>
        <v>MANAGER, FOOD SERVICE</v>
      </c>
      <c r="C567" s="490" t="str">
        <f>VLOOKUP(A567,[3]Sheet1!$B$1:$R$1757,17,FALSE)</f>
        <v>FOOD</v>
      </c>
      <c r="D567" s="493">
        <v>0</v>
      </c>
      <c r="E567" s="481">
        <v>13.56</v>
      </c>
      <c r="F567" s="482">
        <f>IF(D567&lt;60,0,ROUND(($D567*F$2)+VLOOKUP($C567,[2]CONFIG!$A$33:$C$43,3,FALSE),0))</f>
        <v>0</v>
      </c>
      <c r="G567" s="482">
        <f>IF(D567&lt;60,0,ROUND(($D567*G$2)+VLOOKUP($C567,[2]CONFIG!$A$33:$C$43,3,FALSE),0))</f>
        <v>0</v>
      </c>
      <c r="H567" s="482">
        <f>IF(D567&lt;60,0,ROUND(($D567*H$2)+VLOOKUP($C567,[2]CONFIG!$A$33:$C$43,3,FALSE),0))</f>
        <v>0</v>
      </c>
      <c r="I567" s="482">
        <f>IF(D567&lt;60,0,ROUND(($D567*I$2)+VLOOKUP($C567,[2]CONFIG!$A$33:$C$43,3,FALSE),0))</f>
        <v>0</v>
      </c>
      <c r="J567" s="491"/>
      <c r="K567" s="195">
        <f t="shared" si="32"/>
        <v>2.4</v>
      </c>
      <c r="L567" s="195">
        <f t="shared" si="33"/>
        <v>2.4</v>
      </c>
      <c r="M567" s="195">
        <f t="shared" si="34"/>
        <v>2.4</v>
      </c>
      <c r="N567" s="195">
        <f t="shared" si="35"/>
        <v>2.4</v>
      </c>
      <c r="P567" s="195">
        <v>0</v>
      </c>
      <c r="Q567" s="195">
        <v>0</v>
      </c>
    </row>
    <row r="568" spans="1:17" hidden="1" x14ac:dyDescent="0.25">
      <c r="A568" s="485" t="s">
        <v>885</v>
      </c>
      <c r="B568" s="490" t="str">
        <f>VLOOKUP(A568,[3]Sheet1!$B$1:$D$1757,3,FALSE)</f>
        <v>MIDDLE SCHOOL ATHLETICS</v>
      </c>
      <c r="C568" s="490" t="str">
        <f>VLOOKUP(A568,[3]Sheet1!$B$1:$R$1757,17,FALSE)</f>
        <v>NONE</v>
      </c>
      <c r="D568" s="493">
        <v>0</v>
      </c>
      <c r="E568" s="481">
        <v>0</v>
      </c>
      <c r="F568" s="482">
        <f>IF(D568&lt;60,0,ROUND(($D568*F$2)+VLOOKUP($C568,[2]CONFIG!$A$33:$C$43,3,FALSE),0))</f>
        <v>0</v>
      </c>
      <c r="G568" s="482">
        <f>IF(D568&lt;60,0,ROUND(($D568*G$2)+VLOOKUP($C568,[2]CONFIG!$A$33:$C$43,3,FALSE),0))</f>
        <v>0</v>
      </c>
      <c r="H568" s="482">
        <f>IF(D568&lt;60,0,ROUND(($D568*H$2)+VLOOKUP($C568,[2]CONFIG!$A$33:$C$43,3,FALSE),0))</f>
        <v>0</v>
      </c>
      <c r="I568" s="482">
        <f>IF(D568&lt;60,0,ROUND(($D568*I$2)+VLOOKUP($C568,[2]CONFIG!$A$33:$C$43,3,FALSE),0))</f>
        <v>0</v>
      </c>
      <c r="J568" s="491"/>
      <c r="K568" s="195">
        <f t="shared" si="32"/>
        <v>0</v>
      </c>
      <c r="L568" s="195">
        <f t="shared" si="33"/>
        <v>0</v>
      </c>
      <c r="M568" s="195">
        <f t="shared" si="34"/>
        <v>0</v>
      </c>
      <c r="N568" s="195">
        <f t="shared" si="35"/>
        <v>0</v>
      </c>
      <c r="P568" s="195">
        <v>0</v>
      </c>
      <c r="Q568" s="195">
        <v>0</v>
      </c>
    </row>
    <row r="569" spans="1:17" hidden="1" x14ac:dyDescent="0.25">
      <c r="A569" s="485" t="s">
        <v>886</v>
      </c>
      <c r="B569" s="490" t="str">
        <f>VLOOKUP(A569,[3]Sheet1!$B$1:$D$1757,3,FALSE)</f>
        <v>MISC FEE BASIS</v>
      </c>
      <c r="C569" s="490" t="str">
        <f>VLOOKUP(A569,[3]Sheet1!$B$1:$R$1757,17,FALSE)</f>
        <v>NONE</v>
      </c>
      <c r="D569" s="493">
        <v>0</v>
      </c>
      <c r="E569" s="481">
        <v>0</v>
      </c>
      <c r="F569" s="482">
        <f>IF(D569&lt;60,0,ROUND(($D569*F$2)+VLOOKUP($C569,[2]CONFIG!$A$33:$C$43,3,FALSE),0))</f>
        <v>0</v>
      </c>
      <c r="G569" s="482">
        <f>IF(D569&lt;60,0,ROUND(($D569*G$2)+VLOOKUP($C569,[2]CONFIG!$A$33:$C$43,3,FALSE),0))</f>
        <v>0</v>
      </c>
      <c r="H569" s="482">
        <f>IF(D569&lt;60,0,ROUND(($D569*H$2)+VLOOKUP($C569,[2]CONFIG!$A$33:$C$43,3,FALSE),0))</f>
        <v>0</v>
      </c>
      <c r="I569" s="482">
        <f>IF(D569&lt;60,0,ROUND(($D569*I$2)+VLOOKUP($C569,[2]CONFIG!$A$33:$C$43,3,FALSE),0))</f>
        <v>0</v>
      </c>
      <c r="J569" s="491"/>
      <c r="K569" s="195">
        <f t="shared" si="32"/>
        <v>0</v>
      </c>
      <c r="L569" s="195">
        <f t="shared" si="33"/>
        <v>0</v>
      </c>
      <c r="M569" s="195">
        <f t="shared" si="34"/>
        <v>0</v>
      </c>
      <c r="N569" s="195">
        <f t="shared" si="35"/>
        <v>0</v>
      </c>
      <c r="P569" s="195">
        <f>E569+K569</f>
        <v>0</v>
      </c>
      <c r="Q569" s="195">
        <f>E569+L569</f>
        <v>0</v>
      </c>
    </row>
    <row r="570" spans="1:17" hidden="1" x14ac:dyDescent="0.25">
      <c r="A570" s="485" t="s">
        <v>887</v>
      </c>
      <c r="B570" s="490" t="str">
        <f>VLOOKUP(A570,[3]Sheet1!$B$1:$D$1757,3,FALSE)</f>
        <v>MISC PERIODIC</v>
      </c>
      <c r="C570" s="490" t="str">
        <f>VLOOKUP(A570,[3]Sheet1!$B$1:$R$1757,17,FALSE)</f>
        <v>NONE</v>
      </c>
      <c r="D570" s="493">
        <v>0</v>
      </c>
      <c r="E570" s="481">
        <v>21.65</v>
      </c>
      <c r="F570" s="482">
        <f>IF(D570&lt;60,0,ROUND(($D570*F$2)+VLOOKUP($C570,[2]CONFIG!$A$33:$C$43,3,FALSE),0))</f>
        <v>0</v>
      </c>
      <c r="G570" s="482">
        <f>IF(D570&lt;60,0,ROUND(($D570*G$2)+VLOOKUP($C570,[2]CONFIG!$A$33:$C$43,3,FALSE),0))</f>
        <v>0</v>
      </c>
      <c r="H570" s="482">
        <f>IF(D570&lt;60,0,ROUND(($D570*H$2)+VLOOKUP($C570,[2]CONFIG!$A$33:$C$43,3,FALSE),0))</f>
        <v>0</v>
      </c>
      <c r="I570" s="482">
        <f>IF(D570&lt;60,0,ROUND(($D570*I$2)+VLOOKUP($C570,[2]CONFIG!$A$33:$C$43,3,FALSE),0))</f>
        <v>0</v>
      </c>
      <c r="J570" s="491"/>
      <c r="K570" s="195">
        <f t="shared" si="32"/>
        <v>3.83</v>
      </c>
      <c r="L570" s="195">
        <f t="shared" si="33"/>
        <v>3.83</v>
      </c>
      <c r="M570" s="195">
        <f t="shared" si="34"/>
        <v>3.83</v>
      </c>
      <c r="N570" s="195">
        <f t="shared" si="35"/>
        <v>3.83</v>
      </c>
      <c r="P570" s="195">
        <f>E570+K570</f>
        <v>25.479999999999997</v>
      </c>
      <c r="Q570" s="195">
        <f>E570+L570</f>
        <v>25.479999999999997</v>
      </c>
    </row>
    <row r="571" spans="1:17" hidden="1" x14ac:dyDescent="0.25">
      <c r="A571" s="485" t="s">
        <v>888</v>
      </c>
      <c r="B571" s="490" t="str">
        <f>VLOOKUP(A571,[3]Sheet1!$B$1:$D$1757,3,FALSE)</f>
        <v>NURSE, HOURLY</v>
      </c>
      <c r="C571" s="490" t="str">
        <f>VLOOKUP(A571,[3]Sheet1!$B$1:$R$1757,17,FALSE)</f>
        <v>NONE</v>
      </c>
      <c r="D571" s="493">
        <v>0</v>
      </c>
      <c r="E571" s="481">
        <v>33.43</v>
      </c>
      <c r="F571" s="482">
        <f>IF(D571&lt;60,0,ROUND(($D571*F$2)+VLOOKUP($C571,[2]CONFIG!$A$33:$C$43,3,FALSE),0))</f>
        <v>0</v>
      </c>
      <c r="G571" s="482">
        <f>IF(D571&lt;60,0,ROUND(($D571*G$2)+VLOOKUP($C571,[2]CONFIG!$A$33:$C$43,3,FALSE),0))</f>
        <v>0</v>
      </c>
      <c r="H571" s="482">
        <f>IF(D571&lt;60,0,ROUND(($D571*H$2)+VLOOKUP($C571,[2]CONFIG!$A$33:$C$43,3,FALSE),0))</f>
        <v>0</v>
      </c>
      <c r="I571" s="482">
        <f>IF(D571&lt;60,0,ROUND(($D571*I$2)+VLOOKUP($C571,[2]CONFIG!$A$33:$C$43,3,FALSE),0))</f>
        <v>0</v>
      </c>
      <c r="J571" s="491"/>
      <c r="K571" s="195">
        <f t="shared" si="32"/>
        <v>5.91</v>
      </c>
      <c r="L571" s="195">
        <f t="shared" si="33"/>
        <v>5.91</v>
      </c>
      <c r="M571" s="195">
        <f t="shared" si="34"/>
        <v>5.91</v>
      </c>
      <c r="N571" s="195">
        <f t="shared" si="35"/>
        <v>5.91</v>
      </c>
      <c r="P571" s="195">
        <v>0</v>
      </c>
      <c r="Q571" s="195">
        <v>0</v>
      </c>
    </row>
    <row r="572" spans="1:17" hidden="1" x14ac:dyDescent="0.25">
      <c r="A572" s="485" t="s">
        <v>889</v>
      </c>
      <c r="B572" s="490" t="str">
        <f>VLOOKUP(A572,[3]Sheet1!$B$1:$D$1757,3,FALSE)</f>
        <v>OCC/PHYSICAL THERAPIST TECH</v>
      </c>
      <c r="C572" s="490" t="str">
        <f>VLOOKUP(A572,[3]Sheet1!$B$1:$R$1757,17,FALSE)</f>
        <v>PARA</v>
      </c>
      <c r="D572" s="493">
        <v>0</v>
      </c>
      <c r="E572" s="481">
        <v>18.86</v>
      </c>
      <c r="F572" s="482">
        <f>IF(D572&lt;60,0,ROUND(($D572*F$2)+VLOOKUP($C572,[2]CONFIG!$A$33:$C$43,3,FALSE),0))</f>
        <v>0</v>
      </c>
      <c r="G572" s="482">
        <f>IF(D572&lt;60,0,ROUND(($D572*G$2)+VLOOKUP($C572,[2]CONFIG!$A$33:$C$43,3,FALSE),0))</f>
        <v>0</v>
      </c>
      <c r="H572" s="482">
        <f>IF(D572&lt;60,0,ROUND(($D572*H$2)+VLOOKUP($C572,[2]CONFIG!$A$33:$C$43,3,FALSE),0))</f>
        <v>0</v>
      </c>
      <c r="I572" s="482">
        <f>IF(D572&lt;60,0,ROUND(($D572*I$2)+VLOOKUP($C572,[2]CONFIG!$A$33:$C$43,3,FALSE),0))</f>
        <v>0</v>
      </c>
      <c r="J572" s="491"/>
      <c r="K572" s="195">
        <f t="shared" si="32"/>
        <v>3.33</v>
      </c>
      <c r="L572" s="195">
        <f t="shared" si="33"/>
        <v>3.33</v>
      </c>
      <c r="M572" s="195">
        <f t="shared" si="34"/>
        <v>3.33</v>
      </c>
      <c r="N572" s="195">
        <f t="shared" si="35"/>
        <v>3.33</v>
      </c>
      <c r="P572" s="195">
        <f>E572+K572</f>
        <v>22.189999999999998</v>
      </c>
      <c r="Q572" s="195">
        <f>E572+L572</f>
        <v>22.189999999999998</v>
      </c>
    </row>
    <row r="573" spans="1:17" hidden="1" x14ac:dyDescent="0.25">
      <c r="A573" s="485" t="s">
        <v>890</v>
      </c>
      <c r="B573" s="490" t="str">
        <f>VLOOKUP(A573,[3]Sheet1!$B$1:$D$1757,3,FALSE)</f>
        <v>OPP SCHOOL, CHE WK</v>
      </c>
      <c r="C573" s="490" t="str">
        <f>VLOOKUP(A573,[3]Sheet1!$B$1:$R$1757,17,FALSE)</f>
        <v>NONE</v>
      </c>
      <c r="D573" s="493">
        <v>0</v>
      </c>
      <c r="E573" s="481">
        <v>9.09</v>
      </c>
      <c r="F573" s="482">
        <f>IF(D573&lt;60,0,ROUND(($D573*F$2)+VLOOKUP($C573,[2]CONFIG!$A$33:$C$43,3,FALSE),0))</f>
        <v>0</v>
      </c>
      <c r="G573" s="482">
        <f>IF(D573&lt;60,0,ROUND(($D573*G$2)+VLOOKUP($C573,[2]CONFIG!$A$33:$C$43,3,FALSE),0))</f>
        <v>0</v>
      </c>
      <c r="H573" s="482">
        <f>IF(D573&lt;60,0,ROUND(($D573*H$2)+VLOOKUP($C573,[2]CONFIG!$A$33:$C$43,3,FALSE),0))</f>
        <v>0</v>
      </c>
      <c r="I573" s="482">
        <f>IF(D573&lt;60,0,ROUND(($D573*I$2)+VLOOKUP($C573,[2]CONFIG!$A$33:$C$43,3,FALSE),0))</f>
        <v>0</v>
      </c>
      <c r="J573" s="491"/>
      <c r="K573" s="195">
        <f t="shared" si="32"/>
        <v>1.61</v>
      </c>
      <c r="L573" s="195">
        <f t="shared" si="33"/>
        <v>1.61</v>
      </c>
      <c r="M573" s="195">
        <f t="shared" si="34"/>
        <v>1.61</v>
      </c>
      <c r="N573" s="195">
        <f t="shared" si="35"/>
        <v>1.61</v>
      </c>
      <c r="P573" s="195">
        <f>E573+K573</f>
        <v>10.7</v>
      </c>
      <c r="Q573" s="195">
        <f>E573+L573</f>
        <v>10.7</v>
      </c>
    </row>
    <row r="574" spans="1:17" hidden="1" x14ac:dyDescent="0.25">
      <c r="A574" s="485" t="s">
        <v>891</v>
      </c>
      <c r="B574" s="490" t="str">
        <f>VLOOKUP(A574,[3]Sheet1!$B$1:$D$1757,3,FALSE)</f>
        <v>OPP TEACHER FT VOC ED</v>
      </c>
      <c r="C574" s="490" t="str">
        <f>VLOOKUP(A574,[3]Sheet1!$B$1:$R$1757,17,FALSE)</f>
        <v>NONE</v>
      </c>
      <c r="D574" s="493">
        <v>0</v>
      </c>
      <c r="E574" s="481">
        <v>29.39</v>
      </c>
      <c r="F574" s="482">
        <f>IF(D574&lt;60,0,ROUND(($D574*F$2)+VLOOKUP($C574,[2]CONFIG!$A$33:$C$43,3,FALSE),0))</f>
        <v>0</v>
      </c>
      <c r="G574" s="482">
        <f>IF(D574&lt;60,0,ROUND(($D574*G$2)+VLOOKUP($C574,[2]CONFIG!$A$33:$C$43,3,FALSE),0))</f>
        <v>0</v>
      </c>
      <c r="H574" s="482">
        <f>IF(D574&lt;60,0,ROUND(($D574*H$2)+VLOOKUP($C574,[2]CONFIG!$A$33:$C$43,3,FALSE),0))</f>
        <v>0</v>
      </c>
      <c r="I574" s="482">
        <f>IF(D574&lt;60,0,ROUND(($D574*I$2)+VLOOKUP($C574,[2]CONFIG!$A$33:$C$43,3,FALSE),0))</f>
        <v>0</v>
      </c>
      <c r="J574" s="491"/>
      <c r="K574" s="195">
        <f t="shared" si="32"/>
        <v>5.19</v>
      </c>
      <c r="L574" s="195">
        <f t="shared" si="33"/>
        <v>5.19</v>
      </c>
      <c r="M574" s="195">
        <f t="shared" si="34"/>
        <v>5.19</v>
      </c>
      <c r="N574" s="195">
        <f t="shared" si="35"/>
        <v>5.19</v>
      </c>
      <c r="P574" s="195">
        <v>0</v>
      </c>
      <c r="Q574" s="195">
        <v>0</v>
      </c>
    </row>
    <row r="575" spans="1:17" hidden="1" x14ac:dyDescent="0.25">
      <c r="A575" s="485" t="s">
        <v>892</v>
      </c>
      <c r="B575" s="490" t="str">
        <f>VLOOKUP(A575,[3]Sheet1!$B$1:$D$1757,3,FALSE)</f>
        <v>OPP TEACHER NON VOC</v>
      </c>
      <c r="C575" s="490" t="str">
        <f>VLOOKUP(A575,[3]Sheet1!$B$1:$R$1757,17,FALSE)</f>
        <v>NONE</v>
      </c>
      <c r="D575" s="493">
        <v>0</v>
      </c>
      <c r="E575" s="481">
        <v>29.39</v>
      </c>
      <c r="F575" s="482">
        <f>IF(D575&lt;60,0,ROUND(($D575*F$2)+VLOOKUP($C575,[2]CONFIG!$A$33:$C$43,3,FALSE),0))</f>
        <v>0</v>
      </c>
      <c r="G575" s="482">
        <f>IF(D575&lt;60,0,ROUND(($D575*G$2)+VLOOKUP($C575,[2]CONFIG!$A$33:$C$43,3,FALSE),0))</f>
        <v>0</v>
      </c>
      <c r="H575" s="482">
        <f>IF(D575&lt;60,0,ROUND(($D575*H$2)+VLOOKUP($C575,[2]CONFIG!$A$33:$C$43,3,FALSE),0))</f>
        <v>0</v>
      </c>
      <c r="I575" s="482">
        <f>IF(D575&lt;60,0,ROUND(($D575*I$2)+VLOOKUP($C575,[2]CONFIG!$A$33:$C$43,3,FALSE),0))</f>
        <v>0</v>
      </c>
      <c r="J575" s="491"/>
      <c r="K575" s="195">
        <f t="shared" si="32"/>
        <v>5.19</v>
      </c>
      <c r="L575" s="195">
        <f t="shared" si="33"/>
        <v>5.19</v>
      </c>
      <c r="M575" s="195">
        <f t="shared" si="34"/>
        <v>5.19</v>
      </c>
      <c r="N575" s="195">
        <f t="shared" si="35"/>
        <v>5.19</v>
      </c>
      <c r="P575" s="195">
        <v>0</v>
      </c>
      <c r="Q575" s="195">
        <v>0</v>
      </c>
    </row>
    <row r="576" spans="1:17" hidden="1" x14ac:dyDescent="0.25">
      <c r="A576" s="485" t="s">
        <v>893</v>
      </c>
      <c r="B576" s="490" t="str">
        <f>VLOOKUP(A576,[3]Sheet1!$B$1:$D$1757,3,FALSE)</f>
        <v>OPP TEACHER VOC</v>
      </c>
      <c r="C576" s="490" t="str">
        <f>VLOOKUP(A576,[3]Sheet1!$B$1:$R$1757,17,FALSE)</f>
        <v>NONE</v>
      </c>
      <c r="D576" s="493">
        <v>0</v>
      </c>
      <c r="E576" s="481">
        <v>29.39</v>
      </c>
      <c r="F576" s="482">
        <f>IF(D576&lt;60,0,ROUND(($D576*F$2)+VLOOKUP($C576,[2]CONFIG!$A$33:$C$43,3,FALSE),0))</f>
        <v>0</v>
      </c>
      <c r="G576" s="482">
        <f>IF(D576&lt;60,0,ROUND(($D576*G$2)+VLOOKUP($C576,[2]CONFIG!$A$33:$C$43,3,FALSE),0))</f>
        <v>0</v>
      </c>
      <c r="H576" s="482">
        <f>IF(D576&lt;60,0,ROUND(($D576*H$2)+VLOOKUP($C576,[2]CONFIG!$A$33:$C$43,3,FALSE),0))</f>
        <v>0</v>
      </c>
      <c r="I576" s="482">
        <f>IF(D576&lt;60,0,ROUND(($D576*I$2)+VLOOKUP($C576,[2]CONFIG!$A$33:$C$43,3,FALSE),0))</f>
        <v>0</v>
      </c>
      <c r="J576" s="491"/>
      <c r="K576" s="195">
        <f t="shared" si="32"/>
        <v>5.19</v>
      </c>
      <c r="L576" s="195">
        <f t="shared" si="33"/>
        <v>5.19</v>
      </c>
      <c r="M576" s="195">
        <f t="shared" si="34"/>
        <v>5.19</v>
      </c>
      <c r="N576" s="195">
        <f t="shared" si="35"/>
        <v>5.19</v>
      </c>
      <c r="P576" s="195">
        <v>0</v>
      </c>
      <c r="Q576" s="195">
        <v>0</v>
      </c>
    </row>
    <row r="577" spans="1:17" hidden="1" x14ac:dyDescent="0.25">
      <c r="A577" s="485" t="s">
        <v>894</v>
      </c>
      <c r="B577" s="490" t="str">
        <f>VLOOKUP(A577,[3]Sheet1!$B$1:$D$1757,3,FALSE)</f>
        <v>OPP TEACHER, DAY</v>
      </c>
      <c r="C577" s="490" t="str">
        <f>VLOOKUP(A577,[3]Sheet1!$B$1:$R$1757,17,FALSE)</f>
        <v>NONE</v>
      </c>
      <c r="D577" s="493">
        <v>0</v>
      </c>
      <c r="E577" s="481">
        <v>29.39</v>
      </c>
      <c r="F577" s="482">
        <f>IF(D577&lt;60,0,ROUND(($D577*F$2)+VLOOKUP($C577,[2]CONFIG!$A$33:$C$43,3,FALSE),0))</f>
        <v>0</v>
      </c>
      <c r="G577" s="482">
        <f>IF(D577&lt;60,0,ROUND(($D577*G$2)+VLOOKUP($C577,[2]CONFIG!$A$33:$C$43,3,FALSE),0))</f>
        <v>0</v>
      </c>
      <c r="H577" s="482">
        <f>IF(D577&lt;60,0,ROUND(($D577*H$2)+VLOOKUP($C577,[2]CONFIG!$A$33:$C$43,3,FALSE),0))</f>
        <v>0</v>
      </c>
      <c r="I577" s="482">
        <f>IF(D577&lt;60,0,ROUND(($D577*I$2)+VLOOKUP($C577,[2]CONFIG!$A$33:$C$43,3,FALSE),0))</f>
        <v>0</v>
      </c>
      <c r="J577" s="491"/>
      <c r="K577" s="195">
        <f t="shared" si="32"/>
        <v>5.19</v>
      </c>
      <c r="L577" s="195">
        <f t="shared" si="33"/>
        <v>5.19</v>
      </c>
      <c r="M577" s="195">
        <f t="shared" si="34"/>
        <v>5.19</v>
      </c>
      <c r="N577" s="195">
        <f t="shared" si="35"/>
        <v>5.19</v>
      </c>
      <c r="P577" s="195">
        <v>0</v>
      </c>
      <c r="Q577" s="195">
        <v>0</v>
      </c>
    </row>
    <row r="578" spans="1:17" hidden="1" x14ac:dyDescent="0.25">
      <c r="A578" s="485" t="s">
        <v>895</v>
      </c>
      <c r="B578" s="490" t="str">
        <f>VLOOKUP(A578,[3]Sheet1!$B$1:$D$1757,3,FALSE)</f>
        <v>OPP TEACHER, EVE</v>
      </c>
      <c r="C578" s="490" t="str">
        <f>VLOOKUP(A578,[3]Sheet1!$B$1:$R$1757,17,FALSE)</f>
        <v>NONE</v>
      </c>
      <c r="D578" s="493">
        <v>0</v>
      </c>
      <c r="E578" s="481">
        <v>29.38</v>
      </c>
      <c r="F578" s="482">
        <f>IF(D578&lt;60,0,ROUND(($D578*F$2)+VLOOKUP($C578,[2]CONFIG!$A$33:$C$43,3,FALSE),0))</f>
        <v>0</v>
      </c>
      <c r="G578" s="482">
        <f>IF(D578&lt;60,0,ROUND(($D578*G$2)+VLOOKUP($C578,[2]CONFIG!$A$33:$C$43,3,FALSE),0))</f>
        <v>0</v>
      </c>
      <c r="H578" s="482">
        <f>IF(D578&lt;60,0,ROUND(($D578*H$2)+VLOOKUP($C578,[2]CONFIG!$A$33:$C$43,3,FALSE),0))</f>
        <v>0</v>
      </c>
      <c r="I578" s="482">
        <f>IF(D578&lt;60,0,ROUND(($D578*I$2)+VLOOKUP($C578,[2]CONFIG!$A$33:$C$43,3,FALSE),0))</f>
        <v>0</v>
      </c>
      <c r="J578" s="491"/>
      <c r="K578" s="195">
        <f t="shared" si="32"/>
        <v>5.19</v>
      </c>
      <c r="L578" s="195">
        <f t="shared" si="33"/>
        <v>5.19</v>
      </c>
      <c r="M578" s="195">
        <f t="shared" si="34"/>
        <v>5.19</v>
      </c>
      <c r="N578" s="195">
        <f t="shared" si="35"/>
        <v>5.19</v>
      </c>
      <c r="P578" s="195">
        <v>0</v>
      </c>
      <c r="Q578" s="195">
        <v>0</v>
      </c>
    </row>
    <row r="579" spans="1:17" hidden="1" x14ac:dyDescent="0.25">
      <c r="A579" s="485" t="s">
        <v>896</v>
      </c>
      <c r="B579" s="490" t="str">
        <f>VLOOKUP(A579,[3]Sheet1!$B$1:$D$1757,3,FALSE)</f>
        <v>OPP TEACHER, MDTA DAY</v>
      </c>
      <c r="C579" s="490" t="str">
        <f>VLOOKUP(A579,[3]Sheet1!$B$1:$R$1757,17,FALSE)</f>
        <v>NONE</v>
      </c>
      <c r="D579" s="493">
        <v>0</v>
      </c>
      <c r="E579" s="481">
        <v>29.39</v>
      </c>
      <c r="F579" s="482">
        <f>IF(D579&lt;60,0,ROUND(($D579*F$2)+VLOOKUP($C579,[2]CONFIG!$A$33:$C$43,3,FALSE),0))</f>
        <v>0</v>
      </c>
      <c r="G579" s="482">
        <f>IF(D579&lt;60,0,ROUND(($D579*G$2)+VLOOKUP($C579,[2]CONFIG!$A$33:$C$43,3,FALSE),0))</f>
        <v>0</v>
      </c>
      <c r="H579" s="482">
        <f>IF(D579&lt;60,0,ROUND(($D579*H$2)+VLOOKUP($C579,[2]CONFIG!$A$33:$C$43,3,FALSE),0))</f>
        <v>0</v>
      </c>
      <c r="I579" s="482">
        <f>IF(D579&lt;60,0,ROUND(($D579*I$2)+VLOOKUP($C579,[2]CONFIG!$A$33:$C$43,3,FALSE),0))</f>
        <v>0</v>
      </c>
      <c r="J579" s="491"/>
      <c r="K579" s="195">
        <f t="shared" si="32"/>
        <v>5.19</v>
      </c>
      <c r="L579" s="195">
        <f t="shared" si="33"/>
        <v>5.19</v>
      </c>
      <c r="M579" s="195">
        <f t="shared" si="34"/>
        <v>5.19</v>
      </c>
      <c r="N579" s="195">
        <f t="shared" si="35"/>
        <v>5.19</v>
      </c>
      <c r="P579" s="195">
        <v>0</v>
      </c>
      <c r="Q579" s="195">
        <v>0</v>
      </c>
    </row>
    <row r="580" spans="1:17" hidden="1" x14ac:dyDescent="0.25">
      <c r="A580" s="485" t="s">
        <v>897</v>
      </c>
      <c r="B580" s="490" t="str">
        <f>VLOOKUP(A580,[3]Sheet1!$B$1:$D$1757,3,FALSE)</f>
        <v>OPP TEACHER, MDTA EVE</v>
      </c>
      <c r="C580" s="490" t="str">
        <f>VLOOKUP(A580,[3]Sheet1!$B$1:$R$1757,17,FALSE)</f>
        <v>NONE</v>
      </c>
      <c r="D580" s="493">
        <v>0</v>
      </c>
      <c r="E580" s="481">
        <v>34.36</v>
      </c>
      <c r="F580" s="482">
        <f>IF(D580&lt;60,0,ROUND(($D580*F$2)+VLOOKUP($C580,[2]CONFIG!$A$33:$C$43,3,FALSE),0))</f>
        <v>0</v>
      </c>
      <c r="G580" s="482">
        <f>IF(D580&lt;60,0,ROUND(($D580*G$2)+VLOOKUP($C580,[2]CONFIG!$A$33:$C$43,3,FALSE),0))</f>
        <v>0</v>
      </c>
      <c r="H580" s="482">
        <f>IF(D580&lt;60,0,ROUND(($D580*H$2)+VLOOKUP($C580,[2]CONFIG!$A$33:$C$43,3,FALSE),0))</f>
        <v>0</v>
      </c>
      <c r="I580" s="482">
        <f>IF(D580&lt;60,0,ROUND(($D580*I$2)+VLOOKUP($C580,[2]CONFIG!$A$33:$C$43,3,FALSE),0))</f>
        <v>0</v>
      </c>
      <c r="J580" s="491"/>
      <c r="K580" s="195">
        <f t="shared" si="32"/>
        <v>6.07</v>
      </c>
      <c r="L580" s="195">
        <f t="shared" si="33"/>
        <v>6.07</v>
      </c>
      <c r="M580" s="195">
        <f t="shared" si="34"/>
        <v>6.07</v>
      </c>
      <c r="N580" s="195">
        <f t="shared" si="35"/>
        <v>6.07</v>
      </c>
      <c r="P580" s="195">
        <v>0</v>
      </c>
      <c r="Q580" s="195">
        <v>0</v>
      </c>
    </row>
    <row r="581" spans="1:17" hidden="1" x14ac:dyDescent="0.25">
      <c r="A581" s="485" t="s">
        <v>898</v>
      </c>
      <c r="B581" s="490" t="str">
        <f>VLOOKUP(A581,[3]Sheet1!$B$1:$D$1757,3,FALSE)</f>
        <v>PARENT ED TEACHER ASST</v>
      </c>
      <c r="C581" s="490" t="str">
        <f>VLOOKUP(A581,[3]Sheet1!$B$1:$R$1757,17,FALSE)</f>
        <v>PARA</v>
      </c>
      <c r="D581" s="493">
        <v>0</v>
      </c>
      <c r="E581" s="481">
        <v>17.850000000000001</v>
      </c>
      <c r="F581" s="482">
        <f>IF(D581&lt;60,0,ROUND(($D581*F$2)+VLOOKUP($C581,[2]CONFIG!$A$33:$C$43,3,FALSE),0))</f>
        <v>0</v>
      </c>
      <c r="G581" s="482">
        <f>IF(D581&lt;60,0,ROUND(($D581*G$2)+VLOOKUP($C581,[2]CONFIG!$A$33:$C$43,3,FALSE),0))</f>
        <v>0</v>
      </c>
      <c r="H581" s="482">
        <f>IF(D581&lt;60,0,ROUND(($D581*H$2)+VLOOKUP($C581,[2]CONFIG!$A$33:$C$43,3,FALSE),0))</f>
        <v>0</v>
      </c>
      <c r="I581" s="482">
        <f>IF(D581&lt;60,0,ROUND(($D581*I$2)+VLOOKUP($C581,[2]CONFIG!$A$33:$C$43,3,FALSE),0))</f>
        <v>0</v>
      </c>
      <c r="J581" s="491"/>
      <c r="K581" s="195">
        <f t="shared" ref="K581:K632" si="38">(ROUND($E581*$K$2,2))</f>
        <v>3.15</v>
      </c>
      <c r="L581" s="195">
        <f t="shared" ref="L581:L632" si="39">(ROUND($E581*$L$2,2))</f>
        <v>3.15</v>
      </c>
      <c r="M581" s="195">
        <f t="shared" ref="M581:M632" si="40">(ROUND($E581*$M$2,2))</f>
        <v>3.15</v>
      </c>
      <c r="N581" s="195">
        <f t="shared" ref="N581:N632" si="41">(ROUND($E581*$N$2,2))</f>
        <v>3.15</v>
      </c>
      <c r="P581" s="195">
        <f>E581+K581</f>
        <v>21</v>
      </c>
      <c r="Q581" s="195">
        <f>E581+L581</f>
        <v>21</v>
      </c>
    </row>
    <row r="582" spans="1:17" hidden="1" x14ac:dyDescent="0.25">
      <c r="A582" s="485" t="s">
        <v>899</v>
      </c>
      <c r="B582" s="490" t="str">
        <f>VLOOKUP(A582,[3]Sheet1!$B$1:$D$1757,3,FALSE)</f>
        <v>PASSROOM</v>
      </c>
      <c r="C582" s="490" t="str">
        <f>VLOOKUP(A582,[3]Sheet1!$B$1:$R$1757,17,FALSE)</f>
        <v>PARA</v>
      </c>
      <c r="D582" s="493">
        <v>0</v>
      </c>
      <c r="E582" s="481">
        <v>13.36</v>
      </c>
      <c r="F582" s="482">
        <f>IF(D582&lt;60,0,ROUND(($D582*F$2)+VLOOKUP($C582,[2]CONFIG!$A$33:$C$43,3,FALSE),0))</f>
        <v>0</v>
      </c>
      <c r="G582" s="482">
        <f>IF(D582&lt;60,0,ROUND(($D582*G$2)+VLOOKUP($C582,[2]CONFIG!$A$33:$C$43,3,FALSE),0))</f>
        <v>0</v>
      </c>
      <c r="H582" s="482">
        <f>IF(D582&lt;60,0,ROUND(($D582*H$2)+VLOOKUP($C582,[2]CONFIG!$A$33:$C$43,3,FALSE),0))</f>
        <v>0</v>
      </c>
      <c r="I582" s="482">
        <f>IF(D582&lt;60,0,ROUND(($D582*I$2)+VLOOKUP($C582,[2]CONFIG!$A$33:$C$43,3,FALSE),0))</f>
        <v>0</v>
      </c>
      <c r="J582" s="491"/>
      <c r="K582" s="195">
        <f t="shared" si="38"/>
        <v>2.36</v>
      </c>
      <c r="L582" s="195">
        <f t="shared" si="39"/>
        <v>2.36</v>
      </c>
      <c r="M582" s="195">
        <f t="shared" si="40"/>
        <v>2.36</v>
      </c>
      <c r="N582" s="195">
        <f t="shared" si="41"/>
        <v>2.36</v>
      </c>
      <c r="P582" s="195">
        <f>E582+K582</f>
        <v>15.719999999999999</v>
      </c>
      <c r="Q582" s="195">
        <f>E582+L582</f>
        <v>15.719999999999999</v>
      </c>
    </row>
    <row r="583" spans="1:17" hidden="1" x14ac:dyDescent="0.25">
      <c r="A583" s="485" t="s">
        <v>900</v>
      </c>
      <c r="B583" s="490" t="str">
        <f>VLOOKUP(A583,[3]Sheet1!$B$1:$D$1757,3,FALSE)</f>
        <v>PRE-SCHOOL AIDE</v>
      </c>
      <c r="C583" s="490" t="str">
        <f>VLOOKUP(A583,[3]Sheet1!$B$1:$R$1757,17,FALSE)</f>
        <v>PARA</v>
      </c>
      <c r="D583" s="493">
        <v>0</v>
      </c>
      <c r="E583" s="481">
        <v>10.45</v>
      </c>
      <c r="F583" s="482">
        <f>IF(D583&lt;60,0,ROUND(($D583*F$2)+VLOOKUP($C583,[2]CONFIG!$A$33:$C$43,3,FALSE),0))</f>
        <v>0</v>
      </c>
      <c r="G583" s="482">
        <f>IF(D583&lt;60,0,ROUND(($D583*G$2)+VLOOKUP($C583,[2]CONFIG!$A$33:$C$43,3,FALSE),0))</f>
        <v>0</v>
      </c>
      <c r="H583" s="482">
        <f>IF(D583&lt;60,0,ROUND(($D583*H$2)+VLOOKUP($C583,[2]CONFIG!$A$33:$C$43,3,FALSE),0))</f>
        <v>0</v>
      </c>
      <c r="I583" s="482">
        <f>IF(D583&lt;60,0,ROUND(($D583*I$2)+VLOOKUP($C583,[2]CONFIG!$A$33:$C$43,3,FALSE),0))</f>
        <v>0</v>
      </c>
      <c r="J583" s="491"/>
      <c r="K583" s="195">
        <f t="shared" si="38"/>
        <v>1.85</v>
      </c>
      <c r="L583" s="195">
        <f t="shared" si="39"/>
        <v>1.85</v>
      </c>
      <c r="M583" s="195">
        <f t="shared" si="40"/>
        <v>1.85</v>
      </c>
      <c r="N583" s="195">
        <f t="shared" si="41"/>
        <v>1.85</v>
      </c>
      <c r="P583" s="195">
        <f>E583+K583</f>
        <v>12.299999999999999</v>
      </c>
      <c r="Q583" s="195">
        <f>E583+L583</f>
        <v>12.299999999999999</v>
      </c>
    </row>
    <row r="584" spans="1:17" x14ac:dyDescent="0.25">
      <c r="A584" s="485" t="s">
        <v>901</v>
      </c>
      <c r="B584" s="490" t="str">
        <f>VLOOKUP(A584,[3]Sheet1!$B$1:$D$1757,3,FALSE)</f>
        <v>PRINCIPAL, ASST HRLY</v>
      </c>
      <c r="C584" s="490" t="str">
        <f>VLOOKUP(A584,[3]Sheet1!$B$1:$R$1757,17,FALSE)</f>
        <v>NONE</v>
      </c>
      <c r="D584" s="493">
        <v>0</v>
      </c>
      <c r="E584" s="481">
        <v>53.55</v>
      </c>
      <c r="F584" s="482">
        <f>IF(D584&lt;60,0,ROUND(($D584*F$2)+VLOOKUP($C584,[2]CONFIG!$A$33:$C$43,3,FALSE),0))</f>
        <v>0</v>
      </c>
      <c r="G584" s="482">
        <f>IF(D584&lt;60,0,ROUND(($D584*G$2)+VLOOKUP($C584,[2]CONFIG!$A$33:$C$43,3,FALSE),0))</f>
        <v>0</v>
      </c>
      <c r="H584" s="482">
        <f>IF(D584&lt;60,0,ROUND(($D584*H$2)+VLOOKUP($C584,[2]CONFIG!$A$33:$C$43,3,FALSE),0))</f>
        <v>0</v>
      </c>
      <c r="I584" s="482">
        <f>IF(D584&lt;60,0,ROUND(($D584*I$2)+VLOOKUP($C584,[2]CONFIG!$A$33:$C$43,3,FALSE),0))</f>
        <v>0</v>
      </c>
      <c r="J584" s="491"/>
      <c r="K584" s="195">
        <f t="shared" si="38"/>
        <v>9.4600000000000009</v>
      </c>
      <c r="L584" s="195">
        <f t="shared" si="39"/>
        <v>9.4600000000000009</v>
      </c>
      <c r="M584" s="195">
        <f t="shared" si="40"/>
        <v>9.4600000000000009</v>
      </c>
      <c r="N584" s="195">
        <f t="shared" si="41"/>
        <v>9.4600000000000009</v>
      </c>
      <c r="P584" s="195">
        <v>0</v>
      </c>
      <c r="Q584" s="195">
        <v>0</v>
      </c>
    </row>
    <row r="585" spans="1:17" x14ac:dyDescent="0.25">
      <c r="A585" s="485" t="s">
        <v>902</v>
      </c>
      <c r="B585" s="490" t="str">
        <f>VLOOKUP(A585,[3]Sheet1!$B$1:$D$1757,3,FALSE)</f>
        <v>PRINCIPAL, HRLY</v>
      </c>
      <c r="C585" s="490" t="str">
        <f>VLOOKUP(A585,[3]Sheet1!$B$1:$R$1757,17,FALSE)</f>
        <v>NONE</v>
      </c>
      <c r="D585" s="493">
        <v>0</v>
      </c>
      <c r="E585" s="481">
        <v>55.44</v>
      </c>
      <c r="F585" s="482">
        <f>IF(D585&lt;60,0,ROUND(($D585*F$2)+VLOOKUP($C585,[2]CONFIG!$A$33:$C$43,3,FALSE),0))</f>
        <v>0</v>
      </c>
      <c r="G585" s="482">
        <f>IF(D585&lt;60,0,ROUND(($D585*G$2)+VLOOKUP($C585,[2]CONFIG!$A$33:$C$43,3,FALSE),0))</f>
        <v>0</v>
      </c>
      <c r="H585" s="482">
        <f>IF(D585&lt;60,0,ROUND(($D585*H$2)+VLOOKUP($C585,[2]CONFIG!$A$33:$C$43,3,FALSE),0))</f>
        <v>0</v>
      </c>
      <c r="I585" s="482">
        <f>IF(D585&lt;60,0,ROUND(($D585*I$2)+VLOOKUP($C585,[2]CONFIG!$A$33:$C$43,3,FALSE),0))</f>
        <v>0</v>
      </c>
      <c r="J585" s="491"/>
      <c r="K585" s="195">
        <f t="shared" si="38"/>
        <v>9.8000000000000007</v>
      </c>
      <c r="L585" s="195">
        <f t="shared" si="39"/>
        <v>9.8000000000000007</v>
      </c>
      <c r="M585" s="195">
        <f t="shared" si="40"/>
        <v>9.8000000000000007</v>
      </c>
      <c r="N585" s="195">
        <f t="shared" si="41"/>
        <v>9.8000000000000007</v>
      </c>
      <c r="P585" s="195">
        <v>0</v>
      </c>
      <c r="Q585" s="195">
        <v>0</v>
      </c>
    </row>
    <row r="586" spans="1:17" hidden="1" x14ac:dyDescent="0.25">
      <c r="A586" s="485" t="s">
        <v>903</v>
      </c>
      <c r="B586" s="490" t="str">
        <f>VLOOKUP(A586,[3]Sheet1!$B$1:$D$1757,3,FALSE)</f>
        <v>PROTECH, HRLY</v>
      </c>
      <c r="C586" s="490" t="str">
        <f>VLOOKUP(A586,[3]Sheet1!$B$1:$R$1757,17,FALSE)</f>
        <v>NONE</v>
      </c>
      <c r="D586" s="493">
        <v>0</v>
      </c>
      <c r="E586" s="481">
        <v>25.97</v>
      </c>
      <c r="F586" s="482">
        <f>IF(D586&lt;60,0,ROUND(($D586*F$2)+VLOOKUP($C586,[2]CONFIG!$A$33:$C$43,3,FALSE),0))</f>
        <v>0</v>
      </c>
      <c r="G586" s="482">
        <f>IF(D586&lt;60,0,ROUND(($D586*G$2)+VLOOKUP($C586,[2]CONFIG!$A$33:$C$43,3,FALSE),0))</f>
        <v>0</v>
      </c>
      <c r="H586" s="482">
        <f>IF(D586&lt;60,0,ROUND(($D586*H$2)+VLOOKUP($C586,[2]CONFIG!$A$33:$C$43,3,FALSE),0))</f>
        <v>0</v>
      </c>
      <c r="I586" s="482">
        <f>IF(D586&lt;60,0,ROUND(($D586*I$2)+VLOOKUP($C586,[2]CONFIG!$A$33:$C$43,3,FALSE),0))</f>
        <v>0</v>
      </c>
      <c r="J586" s="491"/>
      <c r="K586" s="195">
        <f t="shared" si="38"/>
        <v>4.59</v>
      </c>
      <c r="L586" s="195">
        <f t="shared" si="39"/>
        <v>4.59</v>
      </c>
      <c r="M586" s="195">
        <f t="shared" si="40"/>
        <v>4.59</v>
      </c>
      <c r="N586" s="195">
        <f t="shared" si="41"/>
        <v>4.59</v>
      </c>
      <c r="P586" s="195">
        <v>0</v>
      </c>
      <c r="Q586" s="195">
        <v>0</v>
      </c>
    </row>
    <row r="587" spans="1:17" hidden="1" x14ac:dyDescent="0.25">
      <c r="A587" s="485" t="s">
        <v>904</v>
      </c>
      <c r="B587" s="490" t="str">
        <f>VLOOKUP(A587,[3]Sheet1!$B$1:$D$1757,3,FALSE)</f>
        <v>PROTECH, HRLY EXEMPT</v>
      </c>
      <c r="C587" s="490" t="str">
        <f>VLOOKUP(A587,[3]Sheet1!$B$1:$R$1757,17,FALSE)</f>
        <v>NONE</v>
      </c>
      <c r="D587" s="493">
        <v>0</v>
      </c>
      <c r="E587" s="481">
        <v>41.33</v>
      </c>
      <c r="F587" s="482">
        <f>IF(D587&lt;60,0,ROUND(($D587*F$2)+VLOOKUP($C587,[2]CONFIG!$A$33:$C$43,3,FALSE),0))</f>
        <v>0</v>
      </c>
      <c r="G587" s="482">
        <f>IF(D587&lt;60,0,ROUND(($D587*G$2)+VLOOKUP($C587,[2]CONFIG!$A$33:$C$43,3,FALSE),0))</f>
        <v>0</v>
      </c>
      <c r="H587" s="482">
        <f>IF(D587&lt;60,0,ROUND(($D587*H$2)+VLOOKUP($C587,[2]CONFIG!$A$33:$C$43,3,FALSE),0))</f>
        <v>0</v>
      </c>
      <c r="I587" s="482">
        <f>IF(D587&lt;60,0,ROUND(($D587*I$2)+VLOOKUP($C587,[2]CONFIG!$A$33:$C$43,3,FALSE),0))</f>
        <v>0</v>
      </c>
      <c r="J587" s="491"/>
      <c r="K587" s="195">
        <f t="shared" si="38"/>
        <v>7.3</v>
      </c>
      <c r="L587" s="195">
        <f t="shared" si="39"/>
        <v>7.3</v>
      </c>
      <c r="M587" s="195">
        <f t="shared" si="40"/>
        <v>7.3</v>
      </c>
      <c r="N587" s="195">
        <f t="shared" si="41"/>
        <v>7.3</v>
      </c>
      <c r="P587" s="195">
        <v>0</v>
      </c>
      <c r="Q587" s="195">
        <v>0</v>
      </c>
    </row>
    <row r="588" spans="1:17" hidden="1" x14ac:dyDescent="0.25">
      <c r="A588" s="485" t="s">
        <v>905</v>
      </c>
      <c r="B588" s="490" t="str">
        <f>VLOOKUP(A588,[3]Sheet1!$B$1:$D$1757,3,FALSE)</f>
        <v>PSYCHOLOGIST, HOURLY</v>
      </c>
      <c r="C588" s="490" t="str">
        <f>VLOOKUP(A588,[3]Sheet1!$B$1:$R$1757,17,FALSE)</f>
        <v>NONE</v>
      </c>
      <c r="D588" s="493">
        <v>0</v>
      </c>
      <c r="E588" s="481">
        <v>27.34</v>
      </c>
      <c r="F588" s="482">
        <f>IF(D588&lt;60,0,ROUND(($D588*F$2)+VLOOKUP($C588,[2]CONFIG!$A$33:$C$43,3,FALSE),0))</f>
        <v>0</v>
      </c>
      <c r="G588" s="482">
        <f>IF(D588&lt;60,0,ROUND(($D588*G$2)+VLOOKUP($C588,[2]CONFIG!$A$33:$C$43,3,FALSE),0))</f>
        <v>0</v>
      </c>
      <c r="H588" s="482">
        <f>IF(D588&lt;60,0,ROUND(($D588*H$2)+VLOOKUP($C588,[2]CONFIG!$A$33:$C$43,3,FALSE),0))</f>
        <v>0</v>
      </c>
      <c r="I588" s="482">
        <f>IF(D588&lt;60,0,ROUND(($D588*I$2)+VLOOKUP($C588,[2]CONFIG!$A$33:$C$43,3,FALSE),0))</f>
        <v>0</v>
      </c>
      <c r="J588" s="491"/>
      <c r="K588" s="195">
        <f t="shared" si="38"/>
        <v>4.83</v>
      </c>
      <c r="L588" s="195">
        <f t="shared" si="39"/>
        <v>4.83</v>
      </c>
      <c r="M588" s="195">
        <f t="shared" si="40"/>
        <v>4.83</v>
      </c>
      <c r="N588" s="195">
        <f t="shared" si="41"/>
        <v>4.83</v>
      </c>
      <c r="P588" s="195">
        <v>0</v>
      </c>
      <c r="Q588" s="195">
        <v>0</v>
      </c>
    </row>
    <row r="589" spans="1:17" hidden="1" x14ac:dyDescent="0.25">
      <c r="A589" s="485" t="s">
        <v>906</v>
      </c>
      <c r="B589" s="490" t="str">
        <f>VLOOKUP(A589,[3]Sheet1!$B$1:$D$1757,3,FALSE)</f>
        <v>READING &amp; WRITING ASST</v>
      </c>
      <c r="C589" s="490" t="str">
        <f>VLOOKUP(A589,[3]Sheet1!$B$1:$R$1757,17,FALSE)</f>
        <v>PARA</v>
      </c>
      <c r="D589" s="493">
        <v>0</v>
      </c>
      <c r="E589" s="481">
        <v>14.17</v>
      </c>
      <c r="F589" s="482">
        <f>IF(D589&lt;60,0,ROUND(($D589*F$2)+VLOOKUP($C589,[2]CONFIG!$A$33:$C$43,3,FALSE),0))</f>
        <v>0</v>
      </c>
      <c r="G589" s="482">
        <f>IF(D589&lt;60,0,ROUND(($D589*G$2)+VLOOKUP($C589,[2]CONFIG!$A$33:$C$43,3,FALSE),0))</f>
        <v>0</v>
      </c>
      <c r="H589" s="482">
        <f>IF(D589&lt;60,0,ROUND(($D589*H$2)+VLOOKUP($C589,[2]CONFIG!$A$33:$C$43,3,FALSE),0))</f>
        <v>0</v>
      </c>
      <c r="I589" s="482">
        <f>IF(D589&lt;60,0,ROUND(($D589*I$2)+VLOOKUP($C589,[2]CONFIG!$A$33:$C$43,3,FALSE),0))</f>
        <v>0</v>
      </c>
      <c r="J589" s="491"/>
      <c r="K589" s="195">
        <f t="shared" si="38"/>
        <v>2.5</v>
      </c>
      <c r="L589" s="195">
        <f t="shared" si="39"/>
        <v>2.5</v>
      </c>
      <c r="M589" s="195">
        <f t="shared" si="40"/>
        <v>2.5</v>
      </c>
      <c r="N589" s="195">
        <f t="shared" si="41"/>
        <v>2.5</v>
      </c>
      <c r="P589" s="195">
        <f>E589+K589</f>
        <v>16.670000000000002</v>
      </c>
      <c r="Q589" s="195">
        <f>E589+L589</f>
        <v>16.670000000000002</v>
      </c>
    </row>
    <row r="590" spans="1:17" hidden="1" x14ac:dyDescent="0.25">
      <c r="A590" s="485" t="s">
        <v>907</v>
      </c>
      <c r="B590" s="490" t="str">
        <f>VLOOKUP(A590,[3]Sheet1!$B$1:$D$1757,3,FALSE)</f>
        <v>REGISTRAR</v>
      </c>
      <c r="C590" s="490" t="str">
        <f>VLOOKUP(A590,[3]Sheet1!$B$1:$R$1757,17,FALSE)</f>
        <v>PARA</v>
      </c>
      <c r="D590" s="493">
        <v>0</v>
      </c>
      <c r="E590" s="481">
        <v>17.72</v>
      </c>
      <c r="F590" s="482">
        <f>IF(D590&lt;60,0,ROUND(($D590*F$2)+VLOOKUP($C590,[2]CONFIG!$A$33:$C$43,3,FALSE),0))</f>
        <v>0</v>
      </c>
      <c r="G590" s="482">
        <f>IF(D590&lt;60,0,ROUND(($D590*G$2)+VLOOKUP($C590,[2]CONFIG!$A$33:$C$43,3,FALSE),0))</f>
        <v>0</v>
      </c>
      <c r="H590" s="482">
        <f>IF(D590&lt;60,0,ROUND(($D590*H$2)+VLOOKUP($C590,[2]CONFIG!$A$33:$C$43,3,FALSE),0))</f>
        <v>0</v>
      </c>
      <c r="I590" s="482">
        <f>IF(D590&lt;60,0,ROUND(($D590*I$2)+VLOOKUP($C590,[2]CONFIG!$A$33:$C$43,3,FALSE),0))</f>
        <v>0</v>
      </c>
      <c r="J590" s="491"/>
      <c r="K590" s="195">
        <f t="shared" si="38"/>
        <v>3.13</v>
      </c>
      <c r="L590" s="195">
        <f t="shared" si="39"/>
        <v>3.13</v>
      </c>
      <c r="M590" s="195">
        <f t="shared" si="40"/>
        <v>3.13</v>
      </c>
      <c r="N590" s="195">
        <f t="shared" si="41"/>
        <v>3.13</v>
      </c>
      <c r="P590" s="195">
        <f>E590+K590</f>
        <v>20.849999999999998</v>
      </c>
      <c r="Q590" s="195">
        <f>E590+L590</f>
        <v>20.849999999999998</v>
      </c>
    </row>
    <row r="591" spans="1:17" hidden="1" x14ac:dyDescent="0.25">
      <c r="A591" s="485" t="s">
        <v>908</v>
      </c>
      <c r="B591" s="490" t="str">
        <f>VLOOKUP(A591,[3]Sheet1!$B$1:$D$1757,3,FALSE)</f>
        <v>SCHOOL CROSSING GUARD</v>
      </c>
      <c r="C591" s="490" t="str">
        <f>VLOOKUP(A591,[3]Sheet1!$B$1:$R$1757,17,FALSE)</f>
        <v>NONE</v>
      </c>
      <c r="D591" s="493">
        <v>0</v>
      </c>
      <c r="E591" s="481">
        <v>7.35</v>
      </c>
      <c r="F591" s="482">
        <f>IF(D591&lt;60,0,ROUND(($D591*F$2)+VLOOKUP($C591,[2]CONFIG!$A$33:$C$43,3,FALSE),0))</f>
        <v>0</v>
      </c>
      <c r="G591" s="482">
        <f>IF(D591&lt;60,0,ROUND(($D591*G$2)+VLOOKUP($C591,[2]CONFIG!$A$33:$C$43,3,FALSE),0))</f>
        <v>0</v>
      </c>
      <c r="H591" s="482">
        <f>IF(D591&lt;60,0,ROUND(($D591*H$2)+VLOOKUP($C591,[2]CONFIG!$A$33:$C$43,3,FALSE),0))</f>
        <v>0</v>
      </c>
      <c r="I591" s="482">
        <f>IF(D591&lt;60,0,ROUND(($D591*I$2)+VLOOKUP($C591,[2]CONFIG!$A$33:$C$43,3,FALSE),0))</f>
        <v>0</v>
      </c>
      <c r="J591" s="491"/>
      <c r="K591" s="195">
        <f t="shared" si="38"/>
        <v>1.3</v>
      </c>
      <c r="L591" s="195">
        <f t="shared" si="39"/>
        <v>1.3</v>
      </c>
      <c r="M591" s="195">
        <f t="shared" si="40"/>
        <v>1.3</v>
      </c>
      <c r="N591" s="195">
        <f t="shared" si="41"/>
        <v>1.3</v>
      </c>
      <c r="P591" s="195">
        <v>0</v>
      </c>
      <c r="Q591" s="195">
        <v>0</v>
      </c>
    </row>
    <row r="592" spans="1:17" hidden="1" x14ac:dyDescent="0.25">
      <c r="A592" s="485" t="s">
        <v>909</v>
      </c>
      <c r="B592" s="490" t="str">
        <f>VLOOKUP(A592,[3]Sheet1!$B$1:$D$1757,3,FALSE)</f>
        <v>SECONDARY SPEC ED PARA</v>
      </c>
      <c r="C592" s="490" t="str">
        <f>VLOOKUP(A592,[3]Sheet1!$B$1:$R$1757,17,FALSE)</f>
        <v>PARA</v>
      </c>
      <c r="D592" s="493">
        <v>0</v>
      </c>
      <c r="E592" s="481">
        <v>16.37</v>
      </c>
      <c r="F592" s="482">
        <f>IF(D592&lt;60,0,ROUND(($D592*F$2)+VLOOKUP($C592,[2]CONFIG!$A$33:$C$43,3,FALSE),0))</f>
        <v>0</v>
      </c>
      <c r="G592" s="482">
        <f>IF(D592&lt;60,0,ROUND(($D592*G$2)+VLOOKUP($C592,[2]CONFIG!$A$33:$C$43,3,FALSE),0))</f>
        <v>0</v>
      </c>
      <c r="H592" s="482">
        <f>IF(D592&lt;60,0,ROUND(($D592*H$2)+VLOOKUP($C592,[2]CONFIG!$A$33:$C$43,3,FALSE),0))</f>
        <v>0</v>
      </c>
      <c r="I592" s="482">
        <f>IF(D592&lt;60,0,ROUND(($D592*I$2)+VLOOKUP($C592,[2]CONFIG!$A$33:$C$43,3,FALSE),0))</f>
        <v>0</v>
      </c>
      <c r="J592" s="491"/>
      <c r="K592" s="195">
        <f t="shared" si="38"/>
        <v>2.89</v>
      </c>
      <c r="L592" s="195">
        <f t="shared" si="39"/>
        <v>2.89</v>
      </c>
      <c r="M592" s="195">
        <f t="shared" si="40"/>
        <v>2.89</v>
      </c>
      <c r="N592" s="195">
        <f t="shared" si="41"/>
        <v>2.89</v>
      </c>
      <c r="P592" s="195">
        <f>E592+K592</f>
        <v>19.260000000000002</v>
      </c>
      <c r="Q592" s="195">
        <f>E592+L592</f>
        <v>19.260000000000002</v>
      </c>
    </row>
    <row r="593" spans="1:17" hidden="1" x14ac:dyDescent="0.25">
      <c r="A593" s="494" t="s">
        <v>910</v>
      </c>
      <c r="B593" s="490" t="str">
        <f>VLOOKUP(A593,[3]Sheet1!$B$1:$D$1757,3,FALSE)</f>
        <v>SECRETARY - HOURLY</v>
      </c>
      <c r="C593" s="490" t="str">
        <f>VLOOKUP(A593,[3]Sheet1!$B$1:$R$1757,17,FALSE)</f>
        <v>DAEO</v>
      </c>
      <c r="D593" s="493">
        <v>0</v>
      </c>
      <c r="E593" s="481">
        <v>14.85</v>
      </c>
      <c r="F593" s="482">
        <f>IF(D593&lt;60,0,ROUND(($D593*F$2)+VLOOKUP($C593,[2]CONFIG!$A$33:$C$43,3,FALSE),0))</f>
        <v>0</v>
      </c>
      <c r="G593" s="482">
        <f>IF(D593&lt;60,0,ROUND(($D593*G$2)+VLOOKUP($C593,[2]CONFIG!$A$33:$C$43,3,FALSE),0))</f>
        <v>0</v>
      </c>
      <c r="H593" s="482">
        <f>IF(D593&lt;60,0,ROUND(($D593*H$2)+VLOOKUP($C593,[2]CONFIG!$A$33:$C$43,3,FALSE),0))</f>
        <v>0</v>
      </c>
      <c r="I593" s="482">
        <f>IF(D593&lt;60,0,ROUND(($D593*I$2)+VLOOKUP($C593,[2]CONFIG!$A$33:$C$43,3,FALSE),0))</f>
        <v>0</v>
      </c>
      <c r="J593" s="491"/>
      <c r="K593" s="195">
        <f t="shared" si="38"/>
        <v>2.62</v>
      </c>
      <c r="L593" s="195">
        <f t="shared" si="39"/>
        <v>2.62</v>
      </c>
      <c r="M593" s="195">
        <f t="shared" si="40"/>
        <v>2.62</v>
      </c>
      <c r="N593" s="195">
        <f t="shared" si="41"/>
        <v>2.62</v>
      </c>
      <c r="P593" s="195">
        <v>0</v>
      </c>
      <c r="Q593" s="195">
        <v>0</v>
      </c>
    </row>
    <row r="594" spans="1:17" hidden="1" x14ac:dyDescent="0.25">
      <c r="A594" s="494" t="s">
        <v>911</v>
      </c>
      <c r="B594" s="490" t="str">
        <f>VLOOKUP(A594,[3]Sheet1!$B$1:$D$1757,3,FALSE)</f>
        <v>SECRETARY - PART-TIME</v>
      </c>
      <c r="C594" s="490" t="str">
        <f>VLOOKUP(A594,[3]Sheet1!$B$1:$R$1757,17,FALSE)</f>
        <v>DAEO</v>
      </c>
      <c r="D594" s="493">
        <v>0</v>
      </c>
      <c r="E594" s="481">
        <v>14.32</v>
      </c>
      <c r="F594" s="482">
        <f>IF(D594&lt;60,0,ROUND(($D594*F$2)+VLOOKUP($C594,[2]CONFIG!$A$33:$C$43,3,FALSE),0))</f>
        <v>0</v>
      </c>
      <c r="G594" s="482">
        <f>IF(D594&lt;60,0,ROUND(($D594*G$2)+VLOOKUP($C594,[2]CONFIG!$A$33:$C$43,3,FALSE),0))</f>
        <v>0</v>
      </c>
      <c r="H594" s="482">
        <f>IF(D594&lt;60,0,ROUND(($D594*H$2)+VLOOKUP($C594,[2]CONFIG!$A$33:$C$43,3,FALSE),0))</f>
        <v>0</v>
      </c>
      <c r="I594" s="482">
        <f>IF(D594&lt;60,0,ROUND(($D594*I$2)+VLOOKUP($C594,[2]CONFIG!$A$33:$C$43,3,FALSE),0))</f>
        <v>0</v>
      </c>
      <c r="J594" s="491"/>
      <c r="K594" s="195">
        <f t="shared" si="38"/>
        <v>2.5299999999999998</v>
      </c>
      <c r="L594" s="195">
        <f t="shared" si="39"/>
        <v>2.5299999999999998</v>
      </c>
      <c r="M594" s="195">
        <f t="shared" si="40"/>
        <v>2.5299999999999998</v>
      </c>
      <c r="N594" s="195">
        <f t="shared" si="41"/>
        <v>2.5299999999999998</v>
      </c>
      <c r="P594" s="195">
        <v>0</v>
      </c>
      <c r="Q594" s="195">
        <v>0</v>
      </c>
    </row>
    <row r="595" spans="1:17" hidden="1" x14ac:dyDescent="0.25">
      <c r="A595" s="485" t="s">
        <v>912</v>
      </c>
      <c r="B595" s="490" t="str">
        <f>VLOOKUP(A595,[3]Sheet1!$B$1:$D$1757,3,FALSE)</f>
        <v>SECRETARY II</v>
      </c>
      <c r="C595" s="490" t="str">
        <f>VLOOKUP(A595,[3]Sheet1!$B$1:$R$1757,17,FALSE)</f>
        <v>DAEO</v>
      </c>
      <c r="D595" s="493">
        <v>0</v>
      </c>
      <c r="E595" s="481">
        <v>16.96</v>
      </c>
      <c r="F595" s="482">
        <f>IF(D595&lt;60,0,ROUND(($D595*F$2)+VLOOKUP($C595,[2]CONFIG!$A$33:$C$43,3,FALSE),0))</f>
        <v>0</v>
      </c>
      <c r="G595" s="482">
        <f>IF(D595&lt;60,0,ROUND(($D595*G$2)+VLOOKUP($C595,[2]CONFIG!$A$33:$C$43,3,FALSE),0))</f>
        <v>0</v>
      </c>
      <c r="H595" s="482">
        <f>IF(D595&lt;60,0,ROUND(($D595*H$2)+VLOOKUP($C595,[2]CONFIG!$A$33:$C$43,3,FALSE),0))</f>
        <v>0</v>
      </c>
      <c r="I595" s="482">
        <f>IF(D595&lt;60,0,ROUND(($D595*I$2)+VLOOKUP($C595,[2]CONFIG!$A$33:$C$43,3,FALSE),0))</f>
        <v>0</v>
      </c>
      <c r="J595" s="491"/>
      <c r="K595" s="195">
        <f t="shared" si="38"/>
        <v>3</v>
      </c>
      <c r="L595" s="195">
        <f t="shared" si="39"/>
        <v>3</v>
      </c>
      <c r="M595" s="195">
        <f t="shared" si="40"/>
        <v>3</v>
      </c>
      <c r="N595" s="195">
        <f t="shared" si="41"/>
        <v>3</v>
      </c>
      <c r="P595" s="195">
        <v>0</v>
      </c>
      <c r="Q595" s="195">
        <v>0</v>
      </c>
    </row>
    <row r="596" spans="1:17" hidden="1" x14ac:dyDescent="0.25">
      <c r="A596" s="485" t="s">
        <v>913</v>
      </c>
      <c r="B596" s="490" t="str">
        <f>VLOOKUP(A596,[3]Sheet1!$B$1:$D$1757,3,FALSE)</f>
        <v>SITE LEADER - SUMMER SCHOOL</v>
      </c>
      <c r="C596" s="490" t="str">
        <f>VLOOKUP(A596,[3]Sheet1!$B$1:$R$1757,17,FALSE)</f>
        <v>NONE</v>
      </c>
      <c r="D596" s="493">
        <v>0</v>
      </c>
      <c r="E596" s="481">
        <v>50.5</v>
      </c>
      <c r="F596" s="482">
        <f>IF(D596&lt;60,0,ROUND(($D596*F$2)+VLOOKUP($C596,[2]CONFIG!$A$33:$C$43,3,FALSE),0))</f>
        <v>0</v>
      </c>
      <c r="G596" s="482">
        <f>IF(D596&lt;60,0,ROUND(($D596*G$2)+VLOOKUP($C596,[2]CONFIG!$A$33:$C$43,3,FALSE),0))</f>
        <v>0</v>
      </c>
      <c r="H596" s="482">
        <f>IF(D596&lt;60,0,ROUND(($D596*H$2)+VLOOKUP($C596,[2]CONFIG!$A$33:$C$43,3,FALSE),0))</f>
        <v>0</v>
      </c>
      <c r="I596" s="482">
        <f>IF(D596&lt;60,0,ROUND(($D596*I$2)+VLOOKUP($C596,[2]CONFIG!$A$33:$C$43,3,FALSE),0))</f>
        <v>0</v>
      </c>
      <c r="J596" s="491"/>
      <c r="K596" s="195">
        <f t="shared" si="38"/>
        <v>8.92</v>
      </c>
      <c r="L596" s="195">
        <f t="shared" si="39"/>
        <v>8.92</v>
      </c>
      <c r="M596" s="195">
        <f t="shared" si="40"/>
        <v>8.92</v>
      </c>
      <c r="N596" s="195">
        <f t="shared" si="41"/>
        <v>8.92</v>
      </c>
      <c r="P596" s="195">
        <v>0</v>
      </c>
      <c r="Q596" s="195">
        <v>0</v>
      </c>
    </row>
    <row r="597" spans="1:17" hidden="1" x14ac:dyDescent="0.25">
      <c r="A597" s="485" t="s">
        <v>914</v>
      </c>
      <c r="B597" s="490" t="str">
        <f>VLOOKUP(A597,[3]Sheet1!$B$1:$D$1757,3,FALSE)</f>
        <v>SOCIAL WORKER, HOURLY</v>
      </c>
      <c r="C597" s="490" t="str">
        <f>VLOOKUP(A597,[3]Sheet1!$B$1:$R$1757,17,FALSE)</f>
        <v>NONE</v>
      </c>
      <c r="D597" s="493">
        <v>0</v>
      </c>
      <c r="E597" s="481">
        <v>34.36</v>
      </c>
      <c r="F597" s="482">
        <f>IF(D597&lt;60,0,ROUND(($D597*F$2)+VLOOKUP($C597,[2]CONFIG!$A$33:$C$43,3,FALSE),0))</f>
        <v>0</v>
      </c>
      <c r="G597" s="482">
        <f>IF(D597&lt;60,0,ROUND(($D597*G$2)+VLOOKUP($C597,[2]CONFIG!$A$33:$C$43,3,FALSE),0))</f>
        <v>0</v>
      </c>
      <c r="H597" s="482">
        <f>IF(D597&lt;60,0,ROUND(($D597*H$2)+VLOOKUP($C597,[2]CONFIG!$A$33:$C$43,3,FALSE),0))</f>
        <v>0</v>
      </c>
      <c r="I597" s="482">
        <f>IF(D597&lt;60,0,ROUND(($D597*I$2)+VLOOKUP($C597,[2]CONFIG!$A$33:$C$43,3,FALSE),0))</f>
        <v>0</v>
      </c>
      <c r="J597" s="491"/>
      <c r="K597" s="195">
        <f t="shared" si="38"/>
        <v>6.07</v>
      </c>
      <c r="L597" s="195">
        <f t="shared" si="39"/>
        <v>6.07</v>
      </c>
      <c r="M597" s="195">
        <f t="shared" si="40"/>
        <v>6.07</v>
      </c>
      <c r="N597" s="195">
        <f t="shared" si="41"/>
        <v>6.07</v>
      </c>
      <c r="P597" s="195">
        <v>0</v>
      </c>
      <c r="Q597" s="195">
        <v>0</v>
      </c>
    </row>
    <row r="598" spans="1:17" hidden="1" x14ac:dyDescent="0.25">
      <c r="A598" s="485" t="s">
        <v>915</v>
      </c>
      <c r="B598" s="490" t="str">
        <f>VLOOKUP(A598,[3]Sheet1!$B$1:$D$1757,3,FALSE)</f>
        <v>SPEC ED ASST, BEHAVIOR MGT</v>
      </c>
      <c r="C598" s="490" t="str">
        <f>VLOOKUP(A598,[3]Sheet1!$B$1:$R$1757,17,FALSE)</f>
        <v>PARA</v>
      </c>
      <c r="D598" s="493">
        <v>0</v>
      </c>
      <c r="E598" s="481">
        <v>19.38</v>
      </c>
      <c r="F598" s="482">
        <f>IF(D598&lt;60,0,ROUND(($D598*F$2)+VLOOKUP($C598,[2]CONFIG!$A$33:$C$43,3,FALSE),0))</f>
        <v>0</v>
      </c>
      <c r="G598" s="482">
        <f>IF(D598&lt;60,0,ROUND(($D598*G$2)+VLOOKUP($C598,[2]CONFIG!$A$33:$C$43,3,FALSE),0))</f>
        <v>0</v>
      </c>
      <c r="H598" s="482">
        <f>IF(D598&lt;60,0,ROUND(($D598*H$2)+VLOOKUP($C598,[2]CONFIG!$A$33:$C$43,3,FALSE),0))</f>
        <v>0</v>
      </c>
      <c r="I598" s="482">
        <f>IF(D598&lt;60,0,ROUND(($D598*I$2)+VLOOKUP($C598,[2]CONFIG!$A$33:$C$43,3,FALSE),0))</f>
        <v>0</v>
      </c>
      <c r="J598" s="491"/>
      <c r="K598" s="195">
        <f t="shared" si="38"/>
        <v>3.42</v>
      </c>
      <c r="L598" s="195">
        <f t="shared" si="39"/>
        <v>3.42</v>
      </c>
      <c r="M598" s="195">
        <f t="shared" si="40"/>
        <v>3.42</v>
      </c>
      <c r="N598" s="195">
        <f t="shared" si="41"/>
        <v>3.42</v>
      </c>
      <c r="P598" s="195">
        <f>E598+K598</f>
        <v>22.799999999999997</v>
      </c>
      <c r="Q598" s="195">
        <f>E598+L598</f>
        <v>22.799999999999997</v>
      </c>
    </row>
    <row r="599" spans="1:17" hidden="1" x14ac:dyDescent="0.25">
      <c r="A599" s="485" t="s">
        <v>916</v>
      </c>
      <c r="B599" s="490" t="str">
        <f>VLOOKUP(A599,[3]Sheet1!$B$1:$D$1757,3,FALSE)</f>
        <v>SPEC ED ASST, BRAILLE INTER</v>
      </c>
      <c r="C599" s="490" t="str">
        <f>VLOOKUP(A599,[3]Sheet1!$B$1:$R$1757,17,FALSE)</f>
        <v>PARA</v>
      </c>
      <c r="D599" s="493">
        <v>0</v>
      </c>
      <c r="E599" s="481">
        <v>16.71</v>
      </c>
      <c r="F599" s="482">
        <f>IF(D599&lt;60,0,ROUND(($D599*F$2)+VLOOKUP($C599,[2]CONFIG!$A$33:$C$43,3,FALSE),0))</f>
        <v>0</v>
      </c>
      <c r="G599" s="482">
        <f>IF(D599&lt;60,0,ROUND(($D599*G$2)+VLOOKUP($C599,[2]CONFIG!$A$33:$C$43,3,FALSE),0))</f>
        <v>0</v>
      </c>
      <c r="H599" s="482">
        <f>IF(D599&lt;60,0,ROUND(($D599*H$2)+VLOOKUP($C599,[2]CONFIG!$A$33:$C$43,3,FALSE),0))</f>
        <v>0</v>
      </c>
      <c r="I599" s="482">
        <f>IF(D599&lt;60,0,ROUND(($D599*I$2)+VLOOKUP($C599,[2]CONFIG!$A$33:$C$43,3,FALSE),0))</f>
        <v>0</v>
      </c>
      <c r="J599" s="491"/>
      <c r="K599" s="195">
        <f t="shared" si="38"/>
        <v>2.95</v>
      </c>
      <c r="L599" s="195">
        <f t="shared" si="39"/>
        <v>2.95</v>
      </c>
      <c r="M599" s="195">
        <f t="shared" si="40"/>
        <v>2.95</v>
      </c>
      <c r="N599" s="195">
        <f t="shared" si="41"/>
        <v>2.95</v>
      </c>
      <c r="P599" s="195">
        <f>E599+K599</f>
        <v>19.66</v>
      </c>
      <c r="Q599" s="195">
        <f>E599+L599</f>
        <v>19.66</v>
      </c>
    </row>
    <row r="600" spans="1:17" hidden="1" x14ac:dyDescent="0.25">
      <c r="A600" s="485" t="s">
        <v>917</v>
      </c>
      <c r="B600" s="490" t="str">
        <f>VLOOKUP(A600,[3]Sheet1!$B$1:$D$1757,3,FALSE)</f>
        <v>SPEC ED ASST, MILD/MODERATE</v>
      </c>
      <c r="C600" s="490" t="str">
        <f>VLOOKUP(A600,[3]Sheet1!$B$1:$R$1757,17,FALSE)</f>
        <v>PARA</v>
      </c>
      <c r="D600" s="493">
        <v>0</v>
      </c>
      <c r="E600" s="481">
        <v>12.89</v>
      </c>
      <c r="F600" s="482">
        <f>IF(D600&lt;60,0,ROUND(($D600*F$2)+VLOOKUP($C600,[2]CONFIG!$A$33:$C$43,3,FALSE),0))</f>
        <v>0</v>
      </c>
      <c r="G600" s="482">
        <f>IF(D600&lt;60,0,ROUND(($D600*G$2)+VLOOKUP($C600,[2]CONFIG!$A$33:$C$43,3,FALSE),0))</f>
        <v>0</v>
      </c>
      <c r="H600" s="482">
        <f>IF(D600&lt;60,0,ROUND(($D600*H$2)+VLOOKUP($C600,[2]CONFIG!$A$33:$C$43,3,FALSE),0))</f>
        <v>0</v>
      </c>
      <c r="I600" s="482">
        <f>IF(D600&lt;60,0,ROUND(($D600*I$2)+VLOOKUP($C600,[2]CONFIG!$A$33:$C$43,3,FALSE),0))</f>
        <v>0</v>
      </c>
      <c r="J600" s="491"/>
      <c r="K600" s="195">
        <f t="shared" si="38"/>
        <v>2.2799999999999998</v>
      </c>
      <c r="L600" s="195">
        <f t="shared" si="39"/>
        <v>2.2799999999999998</v>
      </c>
      <c r="M600" s="195">
        <f t="shared" si="40"/>
        <v>2.2799999999999998</v>
      </c>
      <c r="N600" s="195">
        <f t="shared" si="41"/>
        <v>2.2799999999999998</v>
      </c>
      <c r="P600" s="195">
        <f>E600+K600</f>
        <v>15.17</v>
      </c>
      <c r="Q600" s="195">
        <f>E600+L600</f>
        <v>15.17</v>
      </c>
    </row>
    <row r="601" spans="1:17" hidden="1" x14ac:dyDescent="0.25">
      <c r="A601" s="485" t="s">
        <v>918</v>
      </c>
      <c r="B601" s="490" t="str">
        <f>VLOOKUP(A601,[3]Sheet1!$B$1:$D$1757,3,FALSE)</f>
        <v>SPEC ED PARA SUB/SEV-PROFND</v>
      </c>
      <c r="C601" s="490" t="str">
        <f>VLOOKUP(A601,[3]Sheet1!$B$1:$R$1757,17,FALSE)</f>
        <v>PARA</v>
      </c>
      <c r="D601" s="493">
        <v>0</v>
      </c>
      <c r="E601" s="481">
        <v>16.13</v>
      </c>
      <c r="F601" s="482">
        <f>IF(D601&lt;60,0,ROUND(($D601*F$2)+VLOOKUP($C601,[2]CONFIG!$A$33:$C$43,3,FALSE),0))</f>
        <v>0</v>
      </c>
      <c r="G601" s="482">
        <f>IF(D601&lt;60,0,ROUND(($D601*G$2)+VLOOKUP($C601,[2]CONFIG!$A$33:$C$43,3,FALSE),0))</f>
        <v>0</v>
      </c>
      <c r="H601" s="482">
        <f>IF(D601&lt;60,0,ROUND(($D601*H$2)+VLOOKUP($C601,[2]CONFIG!$A$33:$C$43,3,FALSE),0))</f>
        <v>0</v>
      </c>
      <c r="I601" s="482">
        <f>IF(D601&lt;60,0,ROUND(($D601*I$2)+VLOOKUP($C601,[2]CONFIG!$A$33:$C$43,3,FALSE),0))</f>
        <v>0</v>
      </c>
      <c r="J601" s="491"/>
      <c r="K601" s="195">
        <f t="shared" si="38"/>
        <v>2.85</v>
      </c>
      <c r="L601" s="195">
        <f t="shared" si="39"/>
        <v>2.85</v>
      </c>
      <c r="M601" s="195">
        <f t="shared" si="40"/>
        <v>2.85</v>
      </c>
      <c r="N601" s="195">
        <f t="shared" si="41"/>
        <v>2.85</v>
      </c>
      <c r="P601" s="195">
        <f>E601+K601</f>
        <v>18.98</v>
      </c>
      <c r="Q601" s="195">
        <f>E601+L601</f>
        <v>18.98</v>
      </c>
    </row>
    <row r="602" spans="1:17" hidden="1" x14ac:dyDescent="0.25">
      <c r="A602" s="485" t="s">
        <v>919</v>
      </c>
      <c r="B602" s="490" t="str">
        <f>VLOOKUP(A602,[3]Sheet1!$B$1:$D$1757,3,FALSE)</f>
        <v>SPECIAL NEEDS, BUS ASST</v>
      </c>
      <c r="C602" s="490" t="str">
        <f>VLOOKUP(A602,[3]Sheet1!$B$1:$R$1757,17,FALSE)</f>
        <v>PARA</v>
      </c>
      <c r="D602" s="493">
        <v>0</v>
      </c>
      <c r="E602" s="481">
        <v>11.73</v>
      </c>
      <c r="F602" s="482">
        <f>IF(D602&lt;60,0,ROUND(($D602*F$2)+VLOOKUP($C602,[2]CONFIG!$A$33:$C$43,3,FALSE),0))</f>
        <v>0</v>
      </c>
      <c r="G602" s="482">
        <f>IF(D602&lt;60,0,ROUND(($D602*G$2)+VLOOKUP($C602,[2]CONFIG!$A$33:$C$43,3,FALSE),0))</f>
        <v>0</v>
      </c>
      <c r="H602" s="482">
        <f>IF(D602&lt;60,0,ROUND(($D602*H$2)+VLOOKUP($C602,[2]CONFIG!$A$33:$C$43,3,FALSE),0))</f>
        <v>0</v>
      </c>
      <c r="I602" s="482">
        <f>IF(D602&lt;60,0,ROUND(($D602*I$2)+VLOOKUP($C602,[2]CONFIG!$A$33:$C$43,3,FALSE),0))</f>
        <v>0</v>
      </c>
      <c r="J602" s="491"/>
      <c r="K602" s="195">
        <f t="shared" si="38"/>
        <v>2.0699999999999998</v>
      </c>
      <c r="L602" s="195">
        <f t="shared" si="39"/>
        <v>2.0699999999999998</v>
      </c>
      <c r="M602" s="195">
        <f t="shared" si="40"/>
        <v>2.0699999999999998</v>
      </c>
      <c r="N602" s="195">
        <f t="shared" si="41"/>
        <v>2.0699999999999998</v>
      </c>
      <c r="P602" s="195">
        <f>E602+K602</f>
        <v>13.8</v>
      </c>
      <c r="Q602" s="195">
        <f>E602+L602</f>
        <v>13.8</v>
      </c>
    </row>
    <row r="603" spans="1:17" hidden="1" x14ac:dyDescent="0.25">
      <c r="A603" s="485" t="s">
        <v>920</v>
      </c>
      <c r="B603" s="490" t="str">
        <f>VLOOKUP(A603,[3]Sheet1!$B$1:$D$1757,3,FALSE)</f>
        <v>SPECIALIST, WORK STUDY</v>
      </c>
      <c r="C603" s="490" t="str">
        <f>VLOOKUP(A603,[3]Sheet1!$B$1:$R$1757,17,FALSE)</f>
        <v>NONE</v>
      </c>
      <c r="D603" s="493">
        <v>0</v>
      </c>
      <c r="E603" s="481">
        <v>7.35</v>
      </c>
      <c r="F603" s="482">
        <f>IF(D603&lt;60,0,ROUND(($D603*F$2)+VLOOKUP($C603,[2]CONFIG!$A$33:$C$43,3,FALSE),0))</f>
        <v>0</v>
      </c>
      <c r="G603" s="482">
        <f>IF(D603&lt;60,0,ROUND(($D603*G$2)+VLOOKUP($C603,[2]CONFIG!$A$33:$C$43,3,FALSE),0))</f>
        <v>0</v>
      </c>
      <c r="H603" s="482">
        <f>IF(D603&lt;60,0,ROUND(($D603*H$2)+VLOOKUP($C603,[2]CONFIG!$A$33:$C$43,3,FALSE),0))</f>
        <v>0</v>
      </c>
      <c r="I603" s="482">
        <f>IF(D603&lt;60,0,ROUND(($D603*I$2)+VLOOKUP($C603,[2]CONFIG!$A$33:$C$43,3,FALSE),0))</f>
        <v>0</v>
      </c>
      <c r="J603" s="491"/>
      <c r="K603" s="195">
        <f t="shared" si="38"/>
        <v>1.3</v>
      </c>
      <c r="L603" s="195">
        <f t="shared" si="39"/>
        <v>1.3</v>
      </c>
      <c r="M603" s="195">
        <f t="shared" si="40"/>
        <v>1.3</v>
      </c>
      <c r="N603" s="195">
        <f t="shared" si="41"/>
        <v>1.3</v>
      </c>
      <c r="P603" s="195">
        <v>0</v>
      </c>
      <c r="Q603" s="195">
        <v>0</v>
      </c>
    </row>
    <row r="604" spans="1:17" hidden="1" x14ac:dyDescent="0.25">
      <c r="A604" s="485" t="s">
        <v>921</v>
      </c>
      <c r="B604" s="490" t="str">
        <f>VLOOKUP(A604,[3]Sheet1!$B$1:$D$1757,3,FALSE)</f>
        <v>SPEECH LANG SPC, HRLY</v>
      </c>
      <c r="C604" s="490" t="str">
        <f>VLOOKUP(A604,[3]Sheet1!$B$1:$R$1757,17,FALSE)</f>
        <v>NONE</v>
      </c>
      <c r="D604" s="493">
        <v>0</v>
      </c>
      <c r="E604" s="481">
        <v>34.36</v>
      </c>
      <c r="F604" s="482">
        <f>IF(D604&lt;60,0,ROUND(($D604*F$2)+VLOOKUP($C604,[2]CONFIG!$A$33:$C$43,3,FALSE),0))</f>
        <v>0</v>
      </c>
      <c r="G604" s="482">
        <f>IF(D604&lt;60,0,ROUND(($D604*G$2)+VLOOKUP($C604,[2]CONFIG!$A$33:$C$43,3,FALSE),0))</f>
        <v>0</v>
      </c>
      <c r="H604" s="482">
        <f>IF(D604&lt;60,0,ROUND(($D604*H$2)+VLOOKUP($C604,[2]CONFIG!$A$33:$C$43,3,FALSE),0))</f>
        <v>0</v>
      </c>
      <c r="I604" s="482">
        <f>IF(D604&lt;60,0,ROUND(($D604*I$2)+VLOOKUP($C604,[2]CONFIG!$A$33:$C$43,3,FALSE),0))</f>
        <v>0</v>
      </c>
      <c r="J604" s="491"/>
      <c r="K604" s="195">
        <f t="shared" si="38"/>
        <v>6.07</v>
      </c>
      <c r="L604" s="195">
        <f t="shared" si="39"/>
        <v>6.07</v>
      </c>
      <c r="M604" s="195">
        <f t="shared" si="40"/>
        <v>6.07</v>
      </c>
      <c r="N604" s="195">
        <f t="shared" si="41"/>
        <v>6.07</v>
      </c>
      <c r="P604" s="195">
        <v>0</v>
      </c>
      <c r="Q604" s="195">
        <v>0</v>
      </c>
    </row>
    <row r="605" spans="1:17" hidden="1" x14ac:dyDescent="0.25">
      <c r="A605" s="485" t="s">
        <v>922</v>
      </c>
      <c r="B605" s="490" t="str">
        <f>VLOOKUP(A605,[3]Sheet1!$B$1:$D$1757,3,FALSE)</f>
        <v>SR TOOLROOM</v>
      </c>
      <c r="C605" s="490" t="str">
        <f>VLOOKUP(A605,[3]Sheet1!$B$1:$R$1757,17,FALSE)</f>
        <v>PARA</v>
      </c>
      <c r="D605" s="493">
        <v>0</v>
      </c>
      <c r="E605" s="481">
        <v>17.72</v>
      </c>
      <c r="F605" s="482">
        <f>IF(D605&lt;60,0,ROUND(($D605*F$2)+VLOOKUP($C605,[2]CONFIG!$A$33:$C$43,3,FALSE),0))</f>
        <v>0</v>
      </c>
      <c r="G605" s="482">
        <f>IF(D605&lt;60,0,ROUND(($D605*G$2)+VLOOKUP($C605,[2]CONFIG!$A$33:$C$43,3,FALSE),0))</f>
        <v>0</v>
      </c>
      <c r="H605" s="482">
        <f>IF(D605&lt;60,0,ROUND(($D605*H$2)+VLOOKUP($C605,[2]CONFIG!$A$33:$C$43,3,FALSE),0))</f>
        <v>0</v>
      </c>
      <c r="I605" s="482">
        <f>IF(D605&lt;60,0,ROUND(($D605*I$2)+VLOOKUP($C605,[2]CONFIG!$A$33:$C$43,3,FALSE),0))</f>
        <v>0</v>
      </c>
      <c r="J605" s="491"/>
      <c r="K605" s="195">
        <f t="shared" si="38"/>
        <v>3.13</v>
      </c>
      <c r="L605" s="195">
        <f t="shared" si="39"/>
        <v>3.13</v>
      </c>
      <c r="M605" s="195">
        <f t="shared" si="40"/>
        <v>3.13</v>
      </c>
      <c r="N605" s="195">
        <f t="shared" si="41"/>
        <v>3.13</v>
      </c>
      <c r="P605" s="195">
        <f>E605+K605</f>
        <v>20.849999999999998</v>
      </c>
      <c r="Q605" s="195">
        <f>E605+L605</f>
        <v>20.849999999999998</v>
      </c>
    </row>
    <row r="606" spans="1:17" hidden="1" x14ac:dyDescent="0.25">
      <c r="A606" s="485" t="s">
        <v>923</v>
      </c>
      <c r="B606" s="490" t="str">
        <f>VLOOKUP(A606,[3]Sheet1!$B$1:$D$1757,3,FALSE)</f>
        <v>SR. COMPUTER LAB TECH</v>
      </c>
      <c r="C606" s="490" t="str">
        <f>VLOOKUP(A606,[3]Sheet1!$B$1:$R$1757,17,FALSE)</f>
        <v>PARA</v>
      </c>
      <c r="D606" s="493">
        <v>0</v>
      </c>
      <c r="E606" s="481">
        <v>15.99</v>
      </c>
      <c r="F606" s="482">
        <f>IF(D606&lt;60,0,ROUND(($D606*F$2)+VLOOKUP($C606,[2]CONFIG!$A$33:$C$43,3,FALSE),0))</f>
        <v>0</v>
      </c>
      <c r="G606" s="482">
        <f>IF(D606&lt;60,0,ROUND(($D606*G$2)+VLOOKUP($C606,[2]CONFIG!$A$33:$C$43,3,FALSE),0))</f>
        <v>0</v>
      </c>
      <c r="H606" s="482">
        <f>IF(D606&lt;60,0,ROUND(($D606*H$2)+VLOOKUP($C606,[2]CONFIG!$A$33:$C$43,3,FALSE),0))</f>
        <v>0</v>
      </c>
      <c r="I606" s="482">
        <f>IF(D606&lt;60,0,ROUND(($D606*I$2)+VLOOKUP($C606,[2]CONFIG!$A$33:$C$43,3,FALSE),0))</f>
        <v>0</v>
      </c>
      <c r="J606" s="491"/>
      <c r="K606" s="195">
        <f t="shared" si="38"/>
        <v>2.83</v>
      </c>
      <c r="L606" s="195">
        <f t="shared" si="39"/>
        <v>2.83</v>
      </c>
      <c r="M606" s="195">
        <f t="shared" si="40"/>
        <v>2.83</v>
      </c>
      <c r="N606" s="195">
        <f t="shared" si="41"/>
        <v>2.83</v>
      </c>
      <c r="P606" s="195">
        <f>E606+K606</f>
        <v>18.82</v>
      </c>
      <c r="Q606" s="195">
        <f>E606+L606</f>
        <v>18.82</v>
      </c>
    </row>
    <row r="607" spans="1:17" hidden="1" x14ac:dyDescent="0.25">
      <c r="A607" s="485" t="s">
        <v>924</v>
      </c>
      <c r="B607" s="490" t="str">
        <f>VLOOKUP(A607,[3]Sheet1!$B$1:$D$1757,3,FALSE)</f>
        <v>SR. LIBRARY MEDIA CENTER</v>
      </c>
      <c r="C607" s="490" t="str">
        <f>VLOOKUP(A607,[3]Sheet1!$B$1:$R$1757,17,FALSE)</f>
        <v>PARA</v>
      </c>
      <c r="D607" s="493">
        <v>0</v>
      </c>
      <c r="E607" s="481">
        <v>14.1</v>
      </c>
      <c r="F607" s="482">
        <f>IF(D607&lt;60,0,ROUND(($D607*F$2)+VLOOKUP($C607,[2]CONFIG!$A$33:$C$43,3,FALSE),0))</f>
        <v>0</v>
      </c>
      <c r="G607" s="482">
        <f>IF(D607&lt;60,0,ROUND(($D607*G$2)+VLOOKUP($C607,[2]CONFIG!$A$33:$C$43,3,FALSE),0))</f>
        <v>0</v>
      </c>
      <c r="H607" s="482">
        <f>IF(D607&lt;60,0,ROUND(($D607*H$2)+VLOOKUP($C607,[2]CONFIG!$A$33:$C$43,3,FALSE),0))</f>
        <v>0</v>
      </c>
      <c r="I607" s="482">
        <f>IF(D607&lt;60,0,ROUND(($D607*I$2)+VLOOKUP($C607,[2]CONFIG!$A$33:$C$43,3,FALSE),0))</f>
        <v>0</v>
      </c>
      <c r="J607" s="491"/>
      <c r="K607" s="195">
        <f t="shared" si="38"/>
        <v>2.4900000000000002</v>
      </c>
      <c r="L607" s="195">
        <f t="shared" si="39"/>
        <v>2.4900000000000002</v>
      </c>
      <c r="M607" s="195">
        <f t="shared" si="40"/>
        <v>2.4900000000000002</v>
      </c>
      <c r="N607" s="195">
        <f t="shared" si="41"/>
        <v>2.4900000000000002</v>
      </c>
      <c r="P607" s="195">
        <f>E607+K607</f>
        <v>16.59</v>
      </c>
      <c r="Q607" s="195">
        <f>E607+L607</f>
        <v>16.59</v>
      </c>
    </row>
    <row r="608" spans="1:17" hidden="1" x14ac:dyDescent="0.25">
      <c r="A608" s="485" t="s">
        <v>925</v>
      </c>
      <c r="B608" s="490" t="str">
        <f>VLOOKUP(A608,[3]Sheet1!$B$1:$D$1757,3,FALSE)</f>
        <v>STATISTICIAN</v>
      </c>
      <c r="C608" s="490" t="str">
        <f>VLOOKUP(A608,[3]Sheet1!$B$1:$R$1757,17,FALSE)</f>
        <v>PARA</v>
      </c>
      <c r="D608" s="493">
        <v>0</v>
      </c>
      <c r="E608" s="481">
        <v>17.72</v>
      </c>
      <c r="F608" s="482">
        <f>IF(D608&lt;60,0,ROUND(($D608*F$2)+VLOOKUP($C608,[2]CONFIG!$A$33:$C$43,3,FALSE),0))</f>
        <v>0</v>
      </c>
      <c r="G608" s="482">
        <f>IF(D608&lt;60,0,ROUND(($D608*G$2)+VLOOKUP($C608,[2]CONFIG!$A$33:$C$43,3,FALSE),0))</f>
        <v>0</v>
      </c>
      <c r="H608" s="482">
        <f>IF(D608&lt;60,0,ROUND(($D608*H$2)+VLOOKUP($C608,[2]CONFIG!$A$33:$C$43,3,FALSE),0))</f>
        <v>0</v>
      </c>
      <c r="I608" s="482">
        <f>IF(D608&lt;60,0,ROUND(($D608*I$2)+VLOOKUP($C608,[2]CONFIG!$A$33:$C$43,3,FALSE),0))</f>
        <v>0</v>
      </c>
      <c r="J608" s="491"/>
      <c r="K608" s="195">
        <f t="shared" si="38"/>
        <v>3.13</v>
      </c>
      <c r="L608" s="195">
        <f t="shared" si="39"/>
        <v>3.13</v>
      </c>
      <c r="M608" s="195">
        <f t="shared" si="40"/>
        <v>3.13</v>
      </c>
      <c r="N608" s="195">
        <f t="shared" si="41"/>
        <v>3.13</v>
      </c>
      <c r="P608" s="195">
        <f>E608+K608</f>
        <v>20.849999999999998</v>
      </c>
      <c r="Q608" s="195">
        <f>E608+L608</f>
        <v>20.849999999999998</v>
      </c>
    </row>
    <row r="609" spans="1:17" hidden="1" x14ac:dyDescent="0.25">
      <c r="A609" s="485" t="s">
        <v>926</v>
      </c>
      <c r="B609" s="490" t="str">
        <f>VLOOKUP(A609,[3]Sheet1!$B$1:$D$1757,3,FALSE)</f>
        <v>STUDENT PROGRAMS</v>
      </c>
      <c r="C609" s="490" t="str">
        <f>VLOOKUP(A609,[3]Sheet1!$B$1:$R$1757,17,FALSE)</f>
        <v>NONE</v>
      </c>
      <c r="D609" s="493">
        <v>0</v>
      </c>
      <c r="E609" s="481">
        <v>10.35</v>
      </c>
      <c r="F609" s="482">
        <f>IF(D609&lt;60,0,ROUND(($D609*F$2)+VLOOKUP($C609,[2]CONFIG!$A$33:$C$43,3,FALSE),0))</f>
        <v>0</v>
      </c>
      <c r="G609" s="482">
        <f>IF(D609&lt;60,0,ROUND(($D609*G$2)+VLOOKUP($C609,[2]CONFIG!$A$33:$C$43,3,FALSE),0))</f>
        <v>0</v>
      </c>
      <c r="H609" s="482">
        <f>IF(D609&lt;60,0,ROUND(($D609*H$2)+VLOOKUP($C609,[2]CONFIG!$A$33:$C$43,3,FALSE),0))</f>
        <v>0</v>
      </c>
      <c r="I609" s="482">
        <f>IF(D609&lt;60,0,ROUND(($D609*I$2)+VLOOKUP($C609,[2]CONFIG!$A$33:$C$43,3,FALSE),0))</f>
        <v>0</v>
      </c>
      <c r="J609" s="491"/>
      <c r="K609" s="195">
        <f t="shared" si="38"/>
        <v>1.83</v>
      </c>
      <c r="L609" s="195">
        <f t="shared" si="39"/>
        <v>1.83</v>
      </c>
      <c r="M609" s="195">
        <f t="shared" si="40"/>
        <v>1.83</v>
      </c>
      <c r="N609" s="195">
        <f t="shared" si="41"/>
        <v>1.83</v>
      </c>
      <c r="P609" s="195">
        <v>0</v>
      </c>
      <c r="Q609" s="195">
        <v>0</v>
      </c>
    </row>
    <row r="610" spans="1:17" hidden="1" x14ac:dyDescent="0.25">
      <c r="A610" s="485" t="s">
        <v>927</v>
      </c>
      <c r="B610" s="490" t="str">
        <f>VLOOKUP(A610,[3]Sheet1!$B$1:$D$1757,3,FALSE)</f>
        <v>STUDNT PARNT FAMLY INVOLVMT</v>
      </c>
      <c r="C610" s="490" t="str">
        <f>VLOOKUP(A610,[3]Sheet1!$B$1:$R$1757,17,FALSE)</f>
        <v>PARA</v>
      </c>
      <c r="D610" s="493">
        <v>0</v>
      </c>
      <c r="E610" s="481">
        <v>12.72</v>
      </c>
      <c r="F610" s="482">
        <f>IF(D610&lt;60,0,ROUND(($D610*F$2)+VLOOKUP($C610,[2]CONFIG!$A$33:$C$43,3,FALSE),0))</f>
        <v>0</v>
      </c>
      <c r="G610" s="482">
        <f>IF(D610&lt;60,0,ROUND(($D610*G$2)+VLOOKUP($C610,[2]CONFIG!$A$33:$C$43,3,FALSE),0))</f>
        <v>0</v>
      </c>
      <c r="H610" s="482">
        <f>IF(D610&lt;60,0,ROUND(($D610*H$2)+VLOOKUP($C610,[2]CONFIG!$A$33:$C$43,3,FALSE),0))</f>
        <v>0</v>
      </c>
      <c r="I610" s="482">
        <f>IF(D610&lt;60,0,ROUND(($D610*I$2)+VLOOKUP($C610,[2]CONFIG!$A$33:$C$43,3,FALSE),0))</f>
        <v>0</v>
      </c>
      <c r="J610" s="491"/>
      <c r="K610" s="195">
        <f t="shared" si="38"/>
        <v>2.25</v>
      </c>
      <c r="L610" s="195">
        <f t="shared" si="39"/>
        <v>2.25</v>
      </c>
      <c r="M610" s="195">
        <f t="shared" si="40"/>
        <v>2.25</v>
      </c>
      <c r="N610" s="195">
        <f t="shared" si="41"/>
        <v>2.25</v>
      </c>
      <c r="P610" s="195">
        <f>E610+K610</f>
        <v>14.97</v>
      </c>
      <c r="Q610" s="195">
        <f>E610+L610</f>
        <v>14.97</v>
      </c>
    </row>
    <row r="611" spans="1:17" hidden="1" x14ac:dyDescent="0.25">
      <c r="A611" s="485" t="s">
        <v>928</v>
      </c>
      <c r="B611" s="490" t="str">
        <f>VLOOKUP(A611,[3]Sheet1!$B$1:$D$1757,3,FALSE)</f>
        <v>SUMMER - DPS STUDENTS</v>
      </c>
      <c r="C611" s="490" t="str">
        <f>VLOOKUP(A611,[3]Sheet1!$B$1:$R$1757,17,FALSE)</f>
        <v>NONE</v>
      </c>
      <c r="D611" s="493">
        <v>0</v>
      </c>
      <c r="E611" s="481">
        <v>10.1</v>
      </c>
      <c r="F611" s="482">
        <f>IF(D611&lt;60,0,ROUND(($D611*F$2)+VLOOKUP($C611,[2]CONFIG!$A$33:$C$43,3,FALSE),0))</f>
        <v>0</v>
      </c>
      <c r="G611" s="482">
        <f>IF(D611&lt;60,0,ROUND(($D611*G$2)+VLOOKUP($C611,[2]CONFIG!$A$33:$C$43,3,FALSE),0))</f>
        <v>0</v>
      </c>
      <c r="H611" s="482">
        <f>IF(D611&lt;60,0,ROUND(($D611*H$2)+VLOOKUP($C611,[2]CONFIG!$A$33:$C$43,3,FALSE),0))</f>
        <v>0</v>
      </c>
      <c r="I611" s="482">
        <f>IF(D611&lt;60,0,ROUND(($D611*I$2)+VLOOKUP($C611,[2]CONFIG!$A$33:$C$43,3,FALSE),0))</f>
        <v>0</v>
      </c>
      <c r="J611" s="491"/>
      <c r="K611" s="195">
        <f t="shared" si="38"/>
        <v>1.78</v>
      </c>
      <c r="L611" s="195">
        <f t="shared" si="39"/>
        <v>1.78</v>
      </c>
      <c r="M611" s="195">
        <f t="shared" si="40"/>
        <v>1.78</v>
      </c>
      <c r="N611" s="195">
        <f t="shared" si="41"/>
        <v>1.78</v>
      </c>
      <c r="P611" s="195">
        <v>0</v>
      </c>
      <c r="Q611" s="195">
        <v>0</v>
      </c>
    </row>
    <row r="612" spans="1:17" hidden="1" x14ac:dyDescent="0.25">
      <c r="A612" s="485" t="s">
        <v>929</v>
      </c>
      <c r="B612" s="490" t="str">
        <f>VLOOKUP(A612,[3]Sheet1!$B$1:$D$1757,3,FALSE)</f>
        <v>SUMMER SUPV, JOBS BY GEORGE</v>
      </c>
      <c r="C612" s="490" t="str">
        <f>VLOOKUP(A612,[3]Sheet1!$B$1:$R$1757,17,FALSE)</f>
        <v>NONE</v>
      </c>
      <c r="D612" s="493">
        <v>0</v>
      </c>
      <c r="E612" s="481">
        <v>11.87</v>
      </c>
      <c r="F612" s="482">
        <f>IF(D612&lt;60,0,ROUND(($D612*F$2)+VLOOKUP($C612,[2]CONFIG!$A$33:$C$43,3,FALSE),0))</f>
        <v>0</v>
      </c>
      <c r="G612" s="482">
        <f>IF(D612&lt;60,0,ROUND(($D612*G$2)+VLOOKUP($C612,[2]CONFIG!$A$33:$C$43,3,FALSE),0))</f>
        <v>0</v>
      </c>
      <c r="H612" s="482">
        <f>IF(D612&lt;60,0,ROUND(($D612*H$2)+VLOOKUP($C612,[2]CONFIG!$A$33:$C$43,3,FALSE),0))</f>
        <v>0</v>
      </c>
      <c r="I612" s="482">
        <f>IF(D612&lt;60,0,ROUND(($D612*I$2)+VLOOKUP($C612,[2]CONFIG!$A$33:$C$43,3,FALSE),0))</f>
        <v>0</v>
      </c>
      <c r="J612" s="491"/>
      <c r="K612" s="195">
        <f t="shared" si="38"/>
        <v>2.1</v>
      </c>
      <c r="L612" s="195">
        <f t="shared" si="39"/>
        <v>2.1</v>
      </c>
      <c r="M612" s="195">
        <f t="shared" si="40"/>
        <v>2.1</v>
      </c>
      <c r="N612" s="195">
        <f t="shared" si="41"/>
        <v>2.1</v>
      </c>
      <c r="P612" s="195">
        <f>E612+K612</f>
        <v>13.969999999999999</v>
      </c>
      <c r="Q612" s="195">
        <f>E612+L612</f>
        <v>13.969999999999999</v>
      </c>
    </row>
    <row r="613" spans="1:17" hidden="1" x14ac:dyDescent="0.25">
      <c r="A613" s="485" t="s">
        <v>930</v>
      </c>
      <c r="B613" s="490" t="str">
        <f>VLOOKUP(A613,[3]Sheet1!$B$1:$D$1757,3,FALSE)</f>
        <v>SUMMER, JOBS BY GEORGE</v>
      </c>
      <c r="C613" s="490" t="str">
        <f>VLOOKUP(A613,[3]Sheet1!$B$1:$R$1757,17,FALSE)</f>
        <v>NONE</v>
      </c>
      <c r="D613" s="493">
        <v>0</v>
      </c>
      <c r="E613" s="481">
        <v>7.29</v>
      </c>
      <c r="F613" s="482">
        <f>IF(D613&lt;60,0,ROUND(($D613*F$2)+VLOOKUP($C613,[2]CONFIG!$A$33:$C$43,3,FALSE),0))</f>
        <v>0</v>
      </c>
      <c r="G613" s="482">
        <f>IF(D613&lt;60,0,ROUND(($D613*G$2)+VLOOKUP($C613,[2]CONFIG!$A$33:$C$43,3,FALSE),0))</f>
        <v>0</v>
      </c>
      <c r="H613" s="482">
        <f>IF(D613&lt;60,0,ROUND(($D613*H$2)+VLOOKUP($C613,[2]CONFIG!$A$33:$C$43,3,FALSE),0))</f>
        <v>0</v>
      </c>
      <c r="I613" s="482">
        <f>IF(D613&lt;60,0,ROUND(($D613*I$2)+VLOOKUP($C613,[2]CONFIG!$A$33:$C$43,3,FALSE),0))</f>
        <v>0</v>
      </c>
      <c r="J613" s="491"/>
      <c r="K613" s="195">
        <f t="shared" si="38"/>
        <v>1.29</v>
      </c>
      <c r="L613" s="195">
        <f t="shared" si="39"/>
        <v>1.29</v>
      </c>
      <c r="M613" s="195">
        <f t="shared" si="40"/>
        <v>1.29</v>
      </c>
      <c r="N613" s="195">
        <f t="shared" si="41"/>
        <v>1.29</v>
      </c>
      <c r="P613" s="195">
        <f>E613+K613</f>
        <v>8.58</v>
      </c>
      <c r="Q613" s="195">
        <f>E613+L613</f>
        <v>8.58</v>
      </c>
    </row>
    <row r="614" spans="1:17" hidden="1" x14ac:dyDescent="0.25">
      <c r="A614" s="494" t="s">
        <v>931</v>
      </c>
      <c r="B614" s="490" t="str">
        <f>VLOOKUP(A614,[3]Sheet1!$B$1:$D$1757,3,FALSE)</f>
        <v>SWEEPER</v>
      </c>
      <c r="C614" s="490" t="str">
        <f>VLOOKUP(A614,[3]Sheet1!$B$1:$R$1757,17,FALSE)</f>
        <v>NONE</v>
      </c>
      <c r="D614" s="493">
        <v>0</v>
      </c>
      <c r="E614" s="481">
        <v>7.35</v>
      </c>
      <c r="F614" s="482">
        <f>IF(D614&lt;60,0,ROUND(($D614*F$2)+VLOOKUP($C614,[2]CONFIG!$A$33:$C$43,3,FALSE),0))</f>
        <v>0</v>
      </c>
      <c r="G614" s="482">
        <f>IF(D614&lt;60,0,ROUND(($D614*G$2)+VLOOKUP($C614,[2]CONFIG!$A$33:$C$43,3,FALSE),0))</f>
        <v>0</v>
      </c>
      <c r="H614" s="482">
        <f>IF(D614&lt;60,0,ROUND(($D614*H$2)+VLOOKUP($C614,[2]CONFIG!$A$33:$C$43,3,FALSE),0))</f>
        <v>0</v>
      </c>
      <c r="I614" s="482">
        <f>IF(D614&lt;60,0,ROUND(($D614*I$2)+VLOOKUP($C614,[2]CONFIG!$A$33:$C$43,3,FALSE),0))</f>
        <v>0</v>
      </c>
      <c r="J614" s="491"/>
      <c r="K614" s="195">
        <f t="shared" si="38"/>
        <v>1.3</v>
      </c>
      <c r="L614" s="195">
        <f t="shared" si="39"/>
        <v>1.3</v>
      </c>
      <c r="M614" s="195">
        <f t="shared" si="40"/>
        <v>1.3</v>
      </c>
      <c r="N614" s="195">
        <f t="shared" si="41"/>
        <v>1.3</v>
      </c>
      <c r="P614" s="195">
        <v>0</v>
      </c>
      <c r="Q614" s="195">
        <v>0</v>
      </c>
    </row>
    <row r="615" spans="1:17" hidden="1" x14ac:dyDescent="0.25">
      <c r="A615" s="485" t="s">
        <v>932</v>
      </c>
      <c r="B615" s="490" t="str">
        <f>VLOOKUP(A615,[3]Sheet1!$B$1:$D$1757,3,FALSE)</f>
        <v>TEACHER, HRLY   (REGULAR PAY RATE)</v>
      </c>
      <c r="C615" s="490" t="str">
        <f>VLOOKUP(A615,[3]Sheet1!$B$1:$R$1757,17,FALSE)</f>
        <v>NONE</v>
      </c>
      <c r="D615" s="493">
        <v>0</v>
      </c>
      <c r="E615" s="481">
        <v>26.45</v>
      </c>
      <c r="F615" s="482">
        <f>IF(D615&lt;60,0,ROUND(($D615*F$2)+VLOOKUP($C615,[2]CONFIG!$A$33:$C$43,3,FALSE),0))</f>
        <v>0</v>
      </c>
      <c r="G615" s="482">
        <f>IF(D615&lt;60,0,ROUND(($D615*G$2)+VLOOKUP($C615,[2]CONFIG!$A$33:$C$43,3,FALSE),0))</f>
        <v>0</v>
      </c>
      <c r="H615" s="482">
        <f>IF(D615&lt;60,0,ROUND(($D615*H$2)+VLOOKUP($C615,[2]CONFIG!$A$33:$C$43,3,FALSE),0))</f>
        <v>0</v>
      </c>
      <c r="I615" s="482">
        <f>IF(D615&lt;60,0,ROUND(($D615*I$2)+VLOOKUP($C615,[2]CONFIG!$A$33:$C$43,3,FALSE),0))</f>
        <v>0</v>
      </c>
      <c r="J615" s="491"/>
      <c r="K615" s="195">
        <f t="shared" si="38"/>
        <v>4.67</v>
      </c>
      <c r="L615" s="195">
        <f t="shared" si="39"/>
        <v>4.67</v>
      </c>
      <c r="M615" s="195">
        <f t="shared" si="40"/>
        <v>4.67</v>
      </c>
      <c r="N615" s="195">
        <f t="shared" si="41"/>
        <v>4.67</v>
      </c>
      <c r="P615" s="195">
        <v>0</v>
      </c>
      <c r="Q615" s="195">
        <v>0</v>
      </c>
    </row>
    <row r="616" spans="1:17" hidden="1" x14ac:dyDescent="0.25">
      <c r="A616" s="485" t="s">
        <v>933</v>
      </c>
      <c r="B616" s="490" t="str">
        <f>VLOOKUP(A616,[3]Sheet1!$B$1:$D$1757,3,FALSE)</f>
        <v>TEACHER, LONG TERM SUB ELEM</v>
      </c>
      <c r="C616" s="490" t="str">
        <f>VLOOKUP(A616,[3]Sheet1!$B$1:$R$1757,17,FALSE)</f>
        <v>NONE</v>
      </c>
      <c r="D616" s="493">
        <v>0</v>
      </c>
      <c r="E616" s="481">
        <v>21.82</v>
      </c>
      <c r="F616" s="482">
        <f>IF(D616&lt;60,0,ROUND(($D616*F$2)+VLOOKUP($C616,[2]CONFIG!$A$33:$C$43,3,FALSE),0))</f>
        <v>0</v>
      </c>
      <c r="G616" s="482">
        <f>IF(D616&lt;60,0,ROUND(($D616*G$2)+VLOOKUP($C616,[2]CONFIG!$A$33:$C$43,3,FALSE),0))</f>
        <v>0</v>
      </c>
      <c r="H616" s="482">
        <f>IF(D616&lt;60,0,ROUND(($D616*H$2)+VLOOKUP($C616,[2]CONFIG!$A$33:$C$43,3,FALSE),0))</f>
        <v>0</v>
      </c>
      <c r="I616" s="482">
        <f>IF(D616&lt;60,0,ROUND(($D616*I$2)+VLOOKUP($C616,[2]CONFIG!$A$33:$C$43,3,FALSE),0))</f>
        <v>0</v>
      </c>
      <c r="J616" s="491"/>
      <c r="K616" s="195">
        <f t="shared" si="38"/>
        <v>3.86</v>
      </c>
      <c r="L616" s="195">
        <f t="shared" si="39"/>
        <v>3.86</v>
      </c>
      <c r="M616" s="195">
        <f t="shared" si="40"/>
        <v>3.86</v>
      </c>
      <c r="N616" s="195">
        <f t="shared" si="41"/>
        <v>3.86</v>
      </c>
      <c r="P616" s="195">
        <v>0</v>
      </c>
      <c r="Q616" s="195">
        <v>0</v>
      </c>
    </row>
    <row r="617" spans="1:17" hidden="1" x14ac:dyDescent="0.25">
      <c r="A617" s="485" t="s">
        <v>934</v>
      </c>
      <c r="B617" s="490" t="str">
        <f>VLOOKUP(A617,[3]Sheet1!$B$1:$D$1757,3,FALSE)</f>
        <v>TECH PREP RESOURCE</v>
      </c>
      <c r="C617" s="490" t="str">
        <f>VLOOKUP(A617,[3]Sheet1!$B$1:$R$1757,17,FALSE)</f>
        <v>PARA</v>
      </c>
      <c r="D617" s="493">
        <v>0</v>
      </c>
      <c r="E617" s="481">
        <v>19.38</v>
      </c>
      <c r="F617" s="482">
        <f>IF(D617&lt;60,0,ROUND(($D617*F$2)+VLOOKUP($C617,[2]CONFIG!$A$33:$C$43,3,FALSE),0))</f>
        <v>0</v>
      </c>
      <c r="G617" s="482">
        <f>IF(D617&lt;60,0,ROUND(($D617*G$2)+VLOOKUP($C617,[2]CONFIG!$A$33:$C$43,3,FALSE),0))</f>
        <v>0</v>
      </c>
      <c r="H617" s="482">
        <f>IF(D617&lt;60,0,ROUND(($D617*H$2)+VLOOKUP($C617,[2]CONFIG!$A$33:$C$43,3,FALSE),0))</f>
        <v>0</v>
      </c>
      <c r="I617" s="482">
        <f>IF(D617&lt;60,0,ROUND(($D617*I$2)+VLOOKUP($C617,[2]CONFIG!$A$33:$C$43,3,FALSE),0))</f>
        <v>0</v>
      </c>
      <c r="J617" s="491"/>
      <c r="K617" s="195">
        <f t="shared" si="38"/>
        <v>3.42</v>
      </c>
      <c r="L617" s="195">
        <f t="shared" si="39"/>
        <v>3.42</v>
      </c>
      <c r="M617" s="195">
        <f t="shared" si="40"/>
        <v>3.42</v>
      </c>
      <c r="N617" s="195">
        <f t="shared" si="41"/>
        <v>3.42</v>
      </c>
      <c r="P617" s="195">
        <f t="shared" ref="P617:P623" si="42">E617+K617</f>
        <v>22.799999999999997</v>
      </c>
      <c r="Q617" s="195">
        <f t="shared" ref="Q617:Q623" si="43">E617+L617</f>
        <v>22.799999999999997</v>
      </c>
    </row>
    <row r="618" spans="1:17" hidden="1" x14ac:dyDescent="0.25">
      <c r="A618" s="485" t="s">
        <v>935</v>
      </c>
      <c r="B618" s="490" t="str">
        <f>VLOOKUP(A618,[3]Sheet1!$B$1:$D$1757,3,FALSE)</f>
        <v>TEMPORARY EMPLOYEE</v>
      </c>
      <c r="C618" s="490" t="str">
        <f>VLOOKUP(A618,[3]Sheet1!$B$1:$R$1757,17,FALSE)</f>
        <v>NONE</v>
      </c>
      <c r="D618" s="493">
        <v>0</v>
      </c>
      <c r="E618" s="481">
        <v>21.37</v>
      </c>
      <c r="F618" s="482">
        <f>IF(D618&lt;60,0,ROUND(($D618*F$2)+VLOOKUP($C618,[2]CONFIG!$A$33:$C$43,3,FALSE),0))</f>
        <v>0</v>
      </c>
      <c r="G618" s="482">
        <f>IF(D618&lt;60,0,ROUND(($D618*G$2)+VLOOKUP($C618,[2]CONFIG!$A$33:$C$43,3,FALSE),0))</f>
        <v>0</v>
      </c>
      <c r="H618" s="482">
        <f>IF(D618&lt;60,0,ROUND(($D618*H$2)+VLOOKUP($C618,[2]CONFIG!$A$33:$C$43,3,FALSE),0))</f>
        <v>0</v>
      </c>
      <c r="I618" s="482">
        <f>IF(D618&lt;60,0,ROUND(($D618*I$2)+VLOOKUP($C618,[2]CONFIG!$A$33:$C$43,3,FALSE),0))</f>
        <v>0</v>
      </c>
      <c r="J618" s="491"/>
      <c r="K618" s="195">
        <f t="shared" si="38"/>
        <v>3.78</v>
      </c>
      <c r="L618" s="195">
        <f t="shared" si="39"/>
        <v>3.78</v>
      </c>
      <c r="M618" s="195">
        <f t="shared" si="40"/>
        <v>3.78</v>
      </c>
      <c r="N618" s="195">
        <f t="shared" si="41"/>
        <v>3.78</v>
      </c>
      <c r="P618" s="195">
        <f t="shared" si="42"/>
        <v>25.150000000000002</v>
      </c>
      <c r="Q618" s="195">
        <f t="shared" si="43"/>
        <v>25.150000000000002</v>
      </c>
    </row>
    <row r="619" spans="1:17" hidden="1" x14ac:dyDescent="0.25">
      <c r="A619" s="485" t="s">
        <v>936</v>
      </c>
      <c r="B619" s="490" t="str">
        <f>VLOOKUP(A619,[3]Sheet1!$B$1:$D$1757,3,FALSE)</f>
        <v>TEMPORARY EMPLOYEE-EXEMPT</v>
      </c>
      <c r="C619" s="490" t="str">
        <f>VLOOKUP(A619,[3]Sheet1!$B$1:$R$1757,17,FALSE)</f>
        <v>NONE</v>
      </c>
      <c r="D619" s="493">
        <v>0</v>
      </c>
      <c r="E619" s="481">
        <v>38.630000000000003</v>
      </c>
      <c r="F619" s="482">
        <f>IF(D619&lt;60,0,ROUND(($D619*F$2)+VLOOKUP($C619,[2]CONFIG!$A$33:$C$43,3,FALSE),0))</f>
        <v>0</v>
      </c>
      <c r="G619" s="482">
        <f>IF(D619&lt;60,0,ROUND(($D619*G$2)+VLOOKUP($C619,[2]CONFIG!$A$33:$C$43,3,FALSE),0))</f>
        <v>0</v>
      </c>
      <c r="H619" s="482">
        <f>IF(D619&lt;60,0,ROUND(($D619*H$2)+VLOOKUP($C619,[2]CONFIG!$A$33:$C$43,3,FALSE),0))</f>
        <v>0</v>
      </c>
      <c r="I619" s="482">
        <f>IF(D619&lt;60,0,ROUND(($D619*I$2)+VLOOKUP($C619,[2]CONFIG!$A$33:$C$43,3,FALSE),0))</f>
        <v>0</v>
      </c>
      <c r="J619" s="491"/>
      <c r="K619" s="195">
        <f t="shared" si="38"/>
        <v>6.83</v>
      </c>
      <c r="L619" s="195">
        <f t="shared" si="39"/>
        <v>6.83</v>
      </c>
      <c r="M619" s="195">
        <f t="shared" si="40"/>
        <v>6.83</v>
      </c>
      <c r="N619" s="195">
        <f t="shared" si="41"/>
        <v>6.83</v>
      </c>
      <c r="P619" s="195">
        <f t="shared" si="42"/>
        <v>45.46</v>
      </c>
      <c r="Q619" s="195">
        <f t="shared" si="43"/>
        <v>45.46</v>
      </c>
    </row>
    <row r="620" spans="1:17" hidden="1" x14ac:dyDescent="0.25">
      <c r="A620" s="485" t="s">
        <v>937</v>
      </c>
      <c r="B620" s="490" t="str">
        <f>VLOOKUP(A620,[3]Sheet1!$B$1:$D$1757,3,FALSE)</f>
        <v>TEST ADMIN ASST</v>
      </c>
      <c r="C620" s="490" t="str">
        <f>VLOOKUP(A620,[3]Sheet1!$B$1:$R$1757,17,FALSE)</f>
        <v>PARA</v>
      </c>
      <c r="D620" s="493">
        <v>0</v>
      </c>
      <c r="E620" s="481">
        <v>17.72</v>
      </c>
      <c r="F620" s="482">
        <f>IF(D620&lt;60,0,ROUND(($D620*F$2)+VLOOKUP($C620,[2]CONFIG!$A$33:$C$43,3,FALSE),0))</f>
        <v>0</v>
      </c>
      <c r="G620" s="482">
        <f>IF(D620&lt;60,0,ROUND(($D620*G$2)+VLOOKUP($C620,[2]CONFIG!$A$33:$C$43,3,FALSE),0))</f>
        <v>0</v>
      </c>
      <c r="H620" s="482">
        <f>IF(D620&lt;60,0,ROUND(($D620*H$2)+VLOOKUP($C620,[2]CONFIG!$A$33:$C$43,3,FALSE),0))</f>
        <v>0</v>
      </c>
      <c r="I620" s="482">
        <f>IF(D620&lt;60,0,ROUND(($D620*I$2)+VLOOKUP($C620,[2]CONFIG!$A$33:$C$43,3,FALSE),0))</f>
        <v>0</v>
      </c>
      <c r="J620" s="491"/>
      <c r="K620" s="195">
        <f t="shared" si="38"/>
        <v>3.13</v>
      </c>
      <c r="L620" s="195">
        <f t="shared" si="39"/>
        <v>3.13</v>
      </c>
      <c r="M620" s="195">
        <f t="shared" si="40"/>
        <v>3.13</v>
      </c>
      <c r="N620" s="195">
        <f t="shared" si="41"/>
        <v>3.13</v>
      </c>
      <c r="P620" s="195">
        <f t="shared" si="42"/>
        <v>20.849999999999998</v>
      </c>
      <c r="Q620" s="195">
        <f t="shared" si="43"/>
        <v>20.849999999999998</v>
      </c>
    </row>
    <row r="621" spans="1:17" hidden="1" x14ac:dyDescent="0.25">
      <c r="A621" s="485" t="s">
        <v>938</v>
      </c>
      <c r="B621" s="490" t="str">
        <f>VLOOKUP(A621,[3]Sheet1!$B$1:$D$1757,3,FALSE)</f>
        <v>TOOLROOM</v>
      </c>
      <c r="C621" s="490" t="str">
        <f>VLOOKUP(A621,[3]Sheet1!$B$1:$R$1757,17,FALSE)</f>
        <v>PARA</v>
      </c>
      <c r="D621" s="493">
        <v>0</v>
      </c>
      <c r="E621" s="481">
        <v>15.48</v>
      </c>
      <c r="F621" s="482">
        <f>IF(D621&lt;60,0,ROUND(($D621*F$2)+VLOOKUP($C621,[2]CONFIG!$A$33:$C$43,3,FALSE),0))</f>
        <v>0</v>
      </c>
      <c r="G621" s="482">
        <f>IF(D621&lt;60,0,ROUND(($D621*G$2)+VLOOKUP($C621,[2]CONFIG!$A$33:$C$43,3,FALSE),0))</f>
        <v>0</v>
      </c>
      <c r="H621" s="482">
        <f>IF(D621&lt;60,0,ROUND(($D621*H$2)+VLOOKUP($C621,[2]CONFIG!$A$33:$C$43,3,FALSE),0))</f>
        <v>0</v>
      </c>
      <c r="I621" s="482">
        <f>IF(D621&lt;60,0,ROUND(($D621*I$2)+VLOOKUP($C621,[2]CONFIG!$A$33:$C$43,3,FALSE),0))</f>
        <v>0</v>
      </c>
      <c r="J621" s="491"/>
      <c r="K621" s="195">
        <f t="shared" si="38"/>
        <v>2.74</v>
      </c>
      <c r="L621" s="195">
        <f t="shared" si="39"/>
        <v>2.74</v>
      </c>
      <c r="M621" s="195">
        <f t="shared" si="40"/>
        <v>2.74</v>
      </c>
      <c r="N621" s="195">
        <f t="shared" si="41"/>
        <v>2.74</v>
      </c>
      <c r="P621" s="195">
        <f t="shared" si="42"/>
        <v>18.22</v>
      </c>
      <c r="Q621" s="195">
        <f t="shared" si="43"/>
        <v>18.22</v>
      </c>
    </row>
    <row r="622" spans="1:17" hidden="1" x14ac:dyDescent="0.25">
      <c r="A622" s="485" t="s">
        <v>939</v>
      </c>
      <c r="B622" s="490" t="str">
        <f>VLOOKUP(A622,[3]Sheet1!$B$1:$D$1757,3,FALSE)</f>
        <v>TRUANCY PROGRAM TRANSITION</v>
      </c>
      <c r="C622" s="490" t="str">
        <f>VLOOKUP(A622,[3]Sheet1!$B$1:$R$1757,17,FALSE)</f>
        <v>PARA</v>
      </c>
      <c r="D622" s="493">
        <v>0</v>
      </c>
      <c r="E622" s="481">
        <v>14.99</v>
      </c>
      <c r="F622" s="482">
        <f>IF(D622&lt;60,0,ROUND(($D622*F$2)+VLOOKUP($C622,[2]CONFIG!$A$33:$C$43,3,FALSE),0))</f>
        <v>0</v>
      </c>
      <c r="G622" s="482">
        <f>IF(D622&lt;60,0,ROUND(($D622*G$2)+VLOOKUP($C622,[2]CONFIG!$A$33:$C$43,3,FALSE),0))</f>
        <v>0</v>
      </c>
      <c r="H622" s="482">
        <f>IF(D622&lt;60,0,ROUND(($D622*H$2)+VLOOKUP($C622,[2]CONFIG!$A$33:$C$43,3,FALSE),0))</f>
        <v>0</v>
      </c>
      <c r="I622" s="482">
        <f>IF(D622&lt;60,0,ROUND(($D622*I$2)+VLOOKUP($C622,[2]CONFIG!$A$33:$C$43,3,FALSE),0))</f>
        <v>0</v>
      </c>
      <c r="J622" s="491"/>
      <c r="K622" s="195">
        <f t="shared" si="38"/>
        <v>2.65</v>
      </c>
      <c r="L622" s="195">
        <f t="shared" si="39"/>
        <v>2.65</v>
      </c>
      <c r="M622" s="195">
        <f t="shared" si="40"/>
        <v>2.65</v>
      </c>
      <c r="N622" s="195">
        <f t="shared" si="41"/>
        <v>2.65</v>
      </c>
      <c r="P622" s="195">
        <f t="shared" si="42"/>
        <v>17.64</v>
      </c>
      <c r="Q622" s="195">
        <f t="shared" si="43"/>
        <v>17.64</v>
      </c>
    </row>
    <row r="623" spans="1:17" hidden="1" x14ac:dyDescent="0.25">
      <c r="A623" s="485" t="s">
        <v>940</v>
      </c>
      <c r="B623" s="490" t="str">
        <f>VLOOKUP(A623,[3]Sheet1!$B$1:$D$1757,3,FALSE)</f>
        <v>TUTOR PARAPROFESSIONAL</v>
      </c>
      <c r="C623" s="490" t="str">
        <f>VLOOKUP(A623,[3]Sheet1!$B$1:$R$1757,17,FALSE)</f>
        <v>PARA</v>
      </c>
      <c r="D623" s="493">
        <v>0</v>
      </c>
      <c r="E623" s="481">
        <v>13.13</v>
      </c>
      <c r="F623" s="482">
        <f>IF(D623&lt;60,0,ROUND(($D623*F$2)+VLOOKUP($C623,[2]CONFIG!$A$33:$C$43,3,FALSE),0))</f>
        <v>0</v>
      </c>
      <c r="G623" s="482">
        <f>IF(D623&lt;60,0,ROUND(($D623*G$2)+VLOOKUP($C623,[2]CONFIG!$A$33:$C$43,3,FALSE),0))</f>
        <v>0</v>
      </c>
      <c r="H623" s="482">
        <f>IF(D623&lt;60,0,ROUND(($D623*H$2)+VLOOKUP($C623,[2]CONFIG!$A$33:$C$43,3,FALSE),0))</f>
        <v>0</v>
      </c>
      <c r="I623" s="482">
        <f>IF(D623&lt;60,0,ROUND(($D623*I$2)+VLOOKUP($C623,[2]CONFIG!$A$33:$C$43,3,FALSE),0))</f>
        <v>0</v>
      </c>
      <c r="J623" s="491"/>
      <c r="K623" s="195">
        <f t="shared" si="38"/>
        <v>2.3199999999999998</v>
      </c>
      <c r="L623" s="195">
        <f t="shared" si="39"/>
        <v>2.3199999999999998</v>
      </c>
      <c r="M623" s="195">
        <f t="shared" si="40"/>
        <v>2.3199999999999998</v>
      </c>
      <c r="N623" s="195">
        <f t="shared" si="41"/>
        <v>2.3199999999999998</v>
      </c>
      <c r="P623" s="195">
        <f t="shared" si="42"/>
        <v>15.450000000000001</v>
      </c>
      <c r="Q623" s="195">
        <f t="shared" si="43"/>
        <v>15.450000000000001</v>
      </c>
    </row>
    <row r="624" spans="1:17" hidden="1" x14ac:dyDescent="0.25">
      <c r="A624" s="485" t="s">
        <v>941</v>
      </c>
      <c r="B624" s="490" t="str">
        <f>VLOOKUP(A624,[3]Sheet1!$B$1:$D$1757,3,FALSE)</f>
        <v>TUTOR, AVID</v>
      </c>
      <c r="C624" s="490" t="str">
        <f>VLOOKUP(A624,[3]Sheet1!$B$1:$R$1757,17,FALSE)</f>
        <v>NONE</v>
      </c>
      <c r="D624" s="493">
        <v>0</v>
      </c>
      <c r="E624" s="481">
        <v>10.130000000000001</v>
      </c>
      <c r="F624" s="482">
        <f>IF(D624&lt;60,0,ROUND(($D624*F$2)+VLOOKUP($C624,[2]CONFIG!$A$33:$C$43,3,FALSE),0))</f>
        <v>0</v>
      </c>
      <c r="G624" s="482">
        <f>IF(D624&lt;60,0,ROUND(($D624*G$2)+VLOOKUP($C624,[2]CONFIG!$A$33:$C$43,3,FALSE),0))</f>
        <v>0</v>
      </c>
      <c r="H624" s="482">
        <f>IF(D624&lt;60,0,ROUND(($D624*H$2)+VLOOKUP($C624,[2]CONFIG!$A$33:$C$43,3,FALSE),0))</f>
        <v>0</v>
      </c>
      <c r="I624" s="482">
        <f>IF(D624&lt;60,0,ROUND(($D624*I$2)+VLOOKUP($C624,[2]CONFIG!$A$33:$C$43,3,FALSE),0))</f>
        <v>0</v>
      </c>
      <c r="J624" s="491"/>
      <c r="K624" s="195">
        <f t="shared" si="38"/>
        <v>1.79</v>
      </c>
      <c r="L624" s="195">
        <f t="shared" si="39"/>
        <v>1.79</v>
      </c>
      <c r="M624" s="195">
        <f t="shared" si="40"/>
        <v>1.79</v>
      </c>
      <c r="N624" s="195">
        <f t="shared" si="41"/>
        <v>1.79</v>
      </c>
      <c r="P624" s="195">
        <v>0</v>
      </c>
      <c r="Q624" s="195">
        <v>0</v>
      </c>
    </row>
    <row r="625" spans="1:17" hidden="1" x14ac:dyDescent="0.25">
      <c r="A625" s="485" t="s">
        <v>942</v>
      </c>
      <c r="B625" s="490" t="str">
        <f>VLOOKUP(A625,[3]Sheet1!$B$1:$D$1757,3,FALSE)</f>
        <v>TUTOR, HOURLY</v>
      </c>
      <c r="C625" s="490" t="str">
        <f>VLOOKUP(A625,[3]Sheet1!$B$1:$R$1757,17,FALSE)</f>
        <v>NONE</v>
      </c>
      <c r="D625" s="493">
        <v>0</v>
      </c>
      <c r="E625" s="481">
        <v>12.47</v>
      </c>
      <c r="F625" s="482">
        <f>IF(D625&lt;60,0,ROUND(($D625*F$2)+VLOOKUP($C625,[2]CONFIG!$A$33:$C$43,3,FALSE),0))</f>
        <v>0</v>
      </c>
      <c r="G625" s="482">
        <f>IF(D625&lt;60,0,ROUND(($D625*G$2)+VLOOKUP($C625,[2]CONFIG!$A$33:$C$43,3,FALSE),0))</f>
        <v>0</v>
      </c>
      <c r="H625" s="482">
        <f>IF(D625&lt;60,0,ROUND(($D625*H$2)+VLOOKUP($C625,[2]CONFIG!$A$33:$C$43,3,FALSE),0))</f>
        <v>0</v>
      </c>
      <c r="I625" s="482">
        <f>IF(D625&lt;60,0,ROUND(($D625*I$2)+VLOOKUP($C625,[2]CONFIG!$A$33:$C$43,3,FALSE),0))</f>
        <v>0</v>
      </c>
      <c r="J625" s="491"/>
      <c r="K625" s="195">
        <f t="shared" si="38"/>
        <v>2.2000000000000002</v>
      </c>
      <c r="L625" s="195">
        <f t="shared" si="39"/>
        <v>2.2000000000000002</v>
      </c>
      <c r="M625" s="195">
        <f t="shared" si="40"/>
        <v>2.2000000000000002</v>
      </c>
      <c r="N625" s="195">
        <f t="shared" si="41"/>
        <v>2.2000000000000002</v>
      </c>
      <c r="P625" s="195">
        <v>0</v>
      </c>
      <c r="Q625" s="195">
        <v>0</v>
      </c>
    </row>
    <row r="626" spans="1:17" hidden="1" x14ac:dyDescent="0.25">
      <c r="A626" s="485" t="s">
        <v>943</v>
      </c>
      <c r="B626" s="490" t="str">
        <f>VLOOKUP(A626,[3]Sheet1!$B$1:$D$1757,3,FALSE)</f>
        <v>VISION ITINERANT ASST</v>
      </c>
      <c r="C626" s="490" t="str">
        <f>VLOOKUP(A626,[3]Sheet1!$B$1:$R$1757,17,FALSE)</f>
        <v>PARA</v>
      </c>
      <c r="D626" s="493">
        <v>0</v>
      </c>
      <c r="E626" s="481">
        <v>15.75</v>
      </c>
      <c r="F626" s="482">
        <f>IF(D626&lt;60,0,ROUND(($D626*F$2)+VLOOKUP($C626,[2]CONFIG!$A$33:$C$43,3,FALSE),0))</f>
        <v>0</v>
      </c>
      <c r="G626" s="482">
        <f>IF(D626&lt;60,0,ROUND(($D626*G$2)+VLOOKUP($C626,[2]CONFIG!$A$33:$C$43,3,FALSE),0))</f>
        <v>0</v>
      </c>
      <c r="H626" s="482">
        <f>IF(D626&lt;60,0,ROUND(($D626*H$2)+VLOOKUP($C626,[2]CONFIG!$A$33:$C$43,3,FALSE),0))</f>
        <v>0</v>
      </c>
      <c r="I626" s="482">
        <f>IF(D626&lt;60,0,ROUND(($D626*I$2)+VLOOKUP($C626,[2]CONFIG!$A$33:$C$43,3,FALSE),0))</f>
        <v>0</v>
      </c>
      <c r="J626" s="491"/>
      <c r="K626" s="195">
        <f t="shared" si="38"/>
        <v>2.78</v>
      </c>
      <c r="L626" s="195">
        <f t="shared" si="39"/>
        <v>2.78</v>
      </c>
      <c r="M626" s="195">
        <f t="shared" si="40"/>
        <v>2.78</v>
      </c>
      <c r="N626" s="195">
        <f t="shared" si="41"/>
        <v>2.78</v>
      </c>
      <c r="P626" s="195">
        <f t="shared" ref="P626:P640" si="44">E626+K626</f>
        <v>18.53</v>
      </c>
      <c r="Q626" s="195">
        <f t="shared" ref="Q626:Q640" si="45">E626+L626</f>
        <v>18.53</v>
      </c>
    </row>
    <row r="627" spans="1:17" hidden="1" x14ac:dyDescent="0.25">
      <c r="A627" s="494" t="s">
        <v>944</v>
      </c>
      <c r="B627" s="494" t="s">
        <v>944</v>
      </c>
      <c r="C627" s="490" t="s">
        <v>945</v>
      </c>
      <c r="E627" s="481">
        <v>15.4</v>
      </c>
      <c r="F627" s="482">
        <f>IF(D627&lt;60,0,ROUND(($D627*F$2)+VLOOKUP($C627,[2]CONFIG!$A$33:$C$43,3,FALSE),0))</f>
        <v>0</v>
      </c>
      <c r="G627" s="482">
        <f>IF(D627&lt;60,0,ROUND(($D627*G$2)+VLOOKUP($C627,[2]CONFIG!$A$33:$C$43,3,FALSE),0))</f>
        <v>0</v>
      </c>
      <c r="H627" s="482">
        <f>IF(D627&lt;60,0,ROUND(($D627*H$2)+VLOOKUP($C627,[2]CONFIG!$A$33:$C$43,3,FALSE),0))</f>
        <v>0</v>
      </c>
      <c r="I627" s="482">
        <f>IF(D627&lt;60,0,ROUND(($D627*I$2)+VLOOKUP($C627,[2]CONFIG!$A$33:$C$43,3,FALSE),0))</f>
        <v>0</v>
      </c>
      <c r="K627" s="195">
        <f t="shared" si="38"/>
        <v>2.72</v>
      </c>
      <c r="L627" s="195">
        <f t="shared" si="39"/>
        <v>2.72</v>
      </c>
      <c r="M627" s="195">
        <f t="shared" si="40"/>
        <v>2.72</v>
      </c>
      <c r="N627" s="195">
        <f t="shared" si="41"/>
        <v>2.72</v>
      </c>
      <c r="P627" s="195">
        <f t="shared" si="44"/>
        <v>18.12</v>
      </c>
      <c r="Q627" s="195">
        <f t="shared" si="45"/>
        <v>18.12</v>
      </c>
    </row>
    <row r="628" spans="1:17" hidden="1" x14ac:dyDescent="0.25">
      <c r="A628" s="494" t="s">
        <v>946</v>
      </c>
      <c r="B628" s="494" t="s">
        <v>946</v>
      </c>
      <c r="C628" s="490" t="s">
        <v>945</v>
      </c>
      <c r="E628" s="481">
        <v>15.4</v>
      </c>
      <c r="F628" s="482">
        <f>IF(D628&lt;60,0,ROUND(($D628*F$2)+VLOOKUP($C628,[2]CONFIG!$A$33:$C$43,3,FALSE),0))</f>
        <v>0</v>
      </c>
      <c r="G628" s="482">
        <f>IF(D628&lt;60,0,ROUND(($D628*G$2)+VLOOKUP($C628,[2]CONFIG!$A$33:$C$43,3,FALSE),0))</f>
        <v>0</v>
      </c>
      <c r="H628" s="482">
        <f>IF(D628&lt;60,0,ROUND(($D628*H$2)+VLOOKUP($C628,[2]CONFIG!$A$33:$C$43,3,FALSE),0))</f>
        <v>0</v>
      </c>
      <c r="I628" s="482">
        <f>IF(D628&lt;60,0,ROUND(($D628*I$2)+VLOOKUP($C628,[2]CONFIG!$A$33:$C$43,3,FALSE),0))</f>
        <v>0</v>
      </c>
      <c r="K628" s="195">
        <f t="shared" si="38"/>
        <v>2.72</v>
      </c>
      <c r="L628" s="195">
        <f t="shared" si="39"/>
        <v>2.72</v>
      </c>
      <c r="M628" s="195">
        <f t="shared" si="40"/>
        <v>2.72</v>
      </c>
      <c r="N628" s="195">
        <f t="shared" si="41"/>
        <v>2.72</v>
      </c>
      <c r="P628" s="195">
        <f t="shared" si="44"/>
        <v>18.12</v>
      </c>
      <c r="Q628" s="195">
        <f t="shared" si="45"/>
        <v>18.12</v>
      </c>
    </row>
    <row r="629" spans="1:17" hidden="1" x14ac:dyDescent="0.25">
      <c r="A629" s="480" t="s">
        <v>947</v>
      </c>
      <c r="B629" s="480" t="s">
        <v>947</v>
      </c>
      <c r="C629" s="490" t="s">
        <v>945</v>
      </c>
      <c r="E629" s="481">
        <v>15.4</v>
      </c>
      <c r="F629" s="482">
        <f>IF(D629&lt;60,0,ROUND(($D629*F$2)+VLOOKUP($C629,[2]CONFIG!$A$33:$C$43,3,FALSE),0))</f>
        <v>0</v>
      </c>
      <c r="G629" s="482">
        <f>IF(D629&lt;60,0,ROUND(($D629*G$2)+VLOOKUP($C629,[2]CONFIG!$A$33:$C$43,3,FALSE),0))</f>
        <v>0</v>
      </c>
      <c r="H629" s="482">
        <f>IF(D629&lt;60,0,ROUND(($D629*H$2)+VLOOKUP($C629,[2]CONFIG!$A$33:$C$43,3,FALSE),0))</f>
        <v>0</v>
      </c>
      <c r="I629" s="482">
        <f>IF(D629&lt;60,0,ROUND(($D629*I$2)+VLOOKUP($C629,[2]CONFIG!$A$33:$C$43,3,FALSE),0))</f>
        <v>0</v>
      </c>
      <c r="K629" s="195">
        <f t="shared" si="38"/>
        <v>2.72</v>
      </c>
      <c r="L629" s="195">
        <f t="shared" si="39"/>
        <v>2.72</v>
      </c>
      <c r="M629" s="195">
        <f t="shared" si="40"/>
        <v>2.72</v>
      </c>
      <c r="N629" s="195">
        <f t="shared" si="41"/>
        <v>2.72</v>
      </c>
      <c r="P629" s="195">
        <f t="shared" si="44"/>
        <v>18.12</v>
      </c>
      <c r="Q629" s="195">
        <f t="shared" si="45"/>
        <v>18.12</v>
      </c>
    </row>
    <row r="630" spans="1:17" hidden="1" x14ac:dyDescent="0.25">
      <c r="A630" s="480" t="s">
        <v>948</v>
      </c>
      <c r="B630" s="480" t="s">
        <v>948</v>
      </c>
      <c r="C630" s="490" t="s">
        <v>945</v>
      </c>
      <c r="E630" s="481">
        <v>15.4</v>
      </c>
      <c r="F630" s="482">
        <f>IF(D630&lt;60,0,ROUND(($D630*F$2)+VLOOKUP($C630,[2]CONFIG!$A$33:$C$43,3,FALSE),0))</f>
        <v>0</v>
      </c>
      <c r="G630" s="482">
        <f>IF(D630&lt;60,0,ROUND(($D630*G$2)+VLOOKUP($C630,[2]CONFIG!$A$33:$C$43,3,FALSE),0))</f>
        <v>0</v>
      </c>
      <c r="H630" s="482">
        <f>IF(D630&lt;60,0,ROUND(($D630*H$2)+VLOOKUP($C630,[2]CONFIG!$A$33:$C$43,3,FALSE),0))</f>
        <v>0</v>
      </c>
      <c r="I630" s="482">
        <f>IF(D630&lt;60,0,ROUND(($D630*I$2)+VLOOKUP($C630,[2]CONFIG!$A$33:$C$43,3,FALSE),0))</f>
        <v>0</v>
      </c>
      <c r="K630" s="195">
        <f t="shared" si="38"/>
        <v>2.72</v>
      </c>
      <c r="L630" s="195">
        <f t="shared" si="39"/>
        <v>2.72</v>
      </c>
      <c r="M630" s="195">
        <f t="shared" si="40"/>
        <v>2.72</v>
      </c>
      <c r="N630" s="195">
        <f t="shared" si="41"/>
        <v>2.72</v>
      </c>
      <c r="P630" s="195">
        <f t="shared" si="44"/>
        <v>18.12</v>
      </c>
      <c r="Q630" s="195">
        <f t="shared" si="45"/>
        <v>18.12</v>
      </c>
    </row>
    <row r="631" spans="1:17" hidden="1" x14ac:dyDescent="0.25">
      <c r="A631" s="480" t="s">
        <v>949</v>
      </c>
      <c r="B631" s="480" t="s">
        <v>949</v>
      </c>
      <c r="C631" s="490" t="s">
        <v>945</v>
      </c>
      <c r="E631" s="481">
        <v>15.4</v>
      </c>
      <c r="F631" s="482">
        <f>IF(D631&lt;60,0,ROUND(($D631*F$2)+VLOOKUP($C631,[2]CONFIG!$A$33:$C$43,3,FALSE),0))</f>
        <v>0</v>
      </c>
      <c r="G631" s="482">
        <f>IF(D631&lt;60,0,ROUND(($D631*G$2)+VLOOKUP($C631,[2]CONFIG!$A$33:$C$43,3,FALSE),0))</f>
        <v>0</v>
      </c>
      <c r="H631" s="482">
        <f>IF(D631&lt;60,0,ROUND(($D631*H$2)+VLOOKUP($C631,[2]CONFIG!$A$33:$C$43,3,FALSE),0))</f>
        <v>0</v>
      </c>
      <c r="I631" s="482">
        <f>IF(D631&lt;60,0,ROUND(($D631*I$2)+VLOOKUP($C631,[2]CONFIG!$A$33:$C$43,3,FALSE),0))</f>
        <v>0</v>
      </c>
      <c r="K631" s="195">
        <f t="shared" si="38"/>
        <v>2.72</v>
      </c>
      <c r="L631" s="195">
        <f t="shared" si="39"/>
        <v>2.72</v>
      </c>
      <c r="M631" s="195">
        <f t="shared" si="40"/>
        <v>2.72</v>
      </c>
      <c r="N631" s="195">
        <f t="shared" si="41"/>
        <v>2.72</v>
      </c>
      <c r="P631" s="195">
        <f t="shared" si="44"/>
        <v>18.12</v>
      </c>
      <c r="Q631" s="195">
        <f t="shared" si="45"/>
        <v>18.12</v>
      </c>
    </row>
    <row r="632" spans="1:17" hidden="1" x14ac:dyDescent="0.25">
      <c r="A632" s="480" t="s">
        <v>950</v>
      </c>
      <c r="B632" s="480" t="s">
        <v>950</v>
      </c>
      <c r="C632" s="490" t="s">
        <v>945</v>
      </c>
      <c r="D632" s="491"/>
      <c r="E632" s="481">
        <v>15.4</v>
      </c>
      <c r="F632" s="482">
        <f>IF(D632&lt;60,0,ROUND(($D632*F$2)+VLOOKUP($C632,[2]CONFIG!$A$33:$C$43,3,FALSE),0))</f>
        <v>0</v>
      </c>
      <c r="G632" s="482">
        <f>IF(D632&lt;60,0,ROUND(($D632*G$2)+VLOOKUP($C632,[2]CONFIG!$A$33:$C$43,3,FALSE),0))</f>
        <v>0</v>
      </c>
      <c r="H632" s="482">
        <f>IF(D632&lt;60,0,ROUND(($D632*H$2)+VLOOKUP($C632,[2]CONFIG!$A$33:$C$43,3,FALSE),0))</f>
        <v>0</v>
      </c>
      <c r="I632" s="482">
        <f>IF(D632&lt;60,0,ROUND(($D632*I$2)+VLOOKUP($C632,[2]CONFIG!$A$33:$C$43,3,FALSE),0))</f>
        <v>0</v>
      </c>
      <c r="K632" s="195">
        <f t="shared" si="38"/>
        <v>2.72</v>
      </c>
      <c r="L632" s="195">
        <f t="shared" si="39"/>
        <v>2.72</v>
      </c>
      <c r="M632" s="195">
        <f t="shared" si="40"/>
        <v>2.72</v>
      </c>
      <c r="N632" s="195">
        <f t="shared" si="41"/>
        <v>2.72</v>
      </c>
      <c r="P632" s="195">
        <f t="shared" si="44"/>
        <v>18.12</v>
      </c>
      <c r="Q632" s="195">
        <f t="shared" si="45"/>
        <v>18.12</v>
      </c>
    </row>
    <row r="633" spans="1:17" hidden="1" x14ac:dyDescent="0.25">
      <c r="A633" s="480" t="s">
        <v>951</v>
      </c>
      <c r="C633" s="490" t="s">
        <v>945</v>
      </c>
      <c r="D633" s="497"/>
      <c r="E633" s="481">
        <v>13.56</v>
      </c>
      <c r="F633" s="482">
        <f>IF(D633&lt;60,0,ROUND(($D633*F$2)+VLOOKUP($C633,[2]CONFIG!$A$33:$C$43,3,FALSE),0))</f>
        <v>0</v>
      </c>
      <c r="G633" s="482">
        <f>IF(D633&lt;60,0,ROUND(($D633*G$2)+VLOOKUP($C633,[2]CONFIG!$A$33:$C$43,3,FALSE),0))</f>
        <v>0</v>
      </c>
      <c r="H633" s="482">
        <f>IF(D633&lt;60,0,ROUND(($D633*H$2)+VLOOKUP($C633,[2]CONFIG!$A$33:$C$43,3,FALSE),0))</f>
        <v>0</v>
      </c>
      <c r="I633" s="482">
        <f>IF(D633&lt;60,0,ROUND(($D633*I$2)+VLOOKUP($C633,[2]CONFIG!$A$33:$C$43,3,FALSE),0))</f>
        <v>0</v>
      </c>
      <c r="J633" s="491"/>
      <c r="K633" s="195">
        <v>5.2</v>
      </c>
      <c r="L633" s="195">
        <v>5.2</v>
      </c>
      <c r="M633" s="195">
        <v>5.2</v>
      </c>
      <c r="N633" s="195">
        <v>5.2</v>
      </c>
      <c r="P633" s="195">
        <f t="shared" si="44"/>
        <v>18.760000000000002</v>
      </c>
      <c r="Q633" s="195">
        <f t="shared" si="45"/>
        <v>18.760000000000002</v>
      </c>
    </row>
    <row r="634" spans="1:17" hidden="1" x14ac:dyDescent="0.25">
      <c r="A634" s="480" t="s">
        <v>952</v>
      </c>
      <c r="C634" s="490" t="s">
        <v>945</v>
      </c>
      <c r="D634" s="498"/>
      <c r="E634" s="481">
        <v>13.56</v>
      </c>
      <c r="F634" s="482">
        <f>IF(D634&lt;60,0,ROUND(($D634*F$2)+VLOOKUP($C634,[2]CONFIG!$A$33:$C$43,3,FALSE),0))</f>
        <v>0</v>
      </c>
      <c r="G634" s="482">
        <f>IF(D634&lt;60,0,ROUND(($D634*G$2)+VLOOKUP($C634,[2]CONFIG!$A$33:$C$43,3,FALSE),0))</f>
        <v>0</v>
      </c>
      <c r="H634" s="482">
        <f>IF(D634&lt;60,0,ROUND(($D634*H$2)+VLOOKUP($C634,[2]CONFIG!$A$33:$C$43,3,FALSE),0))</f>
        <v>0</v>
      </c>
      <c r="I634" s="482">
        <f>IF(D634&lt;60,0,ROUND(($D634*I$2)+VLOOKUP($C634,[2]CONFIG!$A$33:$C$43,3,FALSE),0))</f>
        <v>0</v>
      </c>
      <c r="J634" s="491"/>
      <c r="K634" s="195">
        <v>5.2</v>
      </c>
      <c r="L634" s="195">
        <v>5.2</v>
      </c>
      <c r="M634" s="195">
        <v>5.2</v>
      </c>
      <c r="N634" s="195">
        <v>5.2</v>
      </c>
      <c r="P634" s="195">
        <f t="shared" si="44"/>
        <v>18.760000000000002</v>
      </c>
      <c r="Q634" s="195">
        <f t="shared" si="45"/>
        <v>18.760000000000002</v>
      </c>
    </row>
    <row r="635" spans="1:17" hidden="1" x14ac:dyDescent="0.25">
      <c r="A635" s="480" t="s">
        <v>953</v>
      </c>
      <c r="C635" s="490" t="s">
        <v>945</v>
      </c>
      <c r="E635" s="481">
        <v>13.56</v>
      </c>
      <c r="F635" s="482">
        <f>IF(D635&lt;60,0,ROUND(($D635*F$2)+VLOOKUP($C635,[2]CONFIG!$A$33:$C$43,3,FALSE),0))</f>
        <v>0</v>
      </c>
      <c r="G635" s="482">
        <f>IF(D635&lt;60,0,ROUND(($D635*G$2)+VLOOKUP($C635,[2]CONFIG!$A$33:$C$43,3,FALSE),0))</f>
        <v>0</v>
      </c>
      <c r="H635" s="482">
        <f>IF(D635&lt;60,0,ROUND(($D635*H$2)+VLOOKUP($C635,[2]CONFIG!$A$33:$C$43,3,FALSE),0))</f>
        <v>0</v>
      </c>
      <c r="I635" s="482">
        <f>IF(D635&lt;60,0,ROUND(($D635*I$2)+VLOOKUP($C635,[2]CONFIG!$A$33:$C$43,3,FALSE),0))</f>
        <v>0</v>
      </c>
      <c r="J635" s="491"/>
      <c r="K635" s="195">
        <v>5.2</v>
      </c>
      <c r="L635" s="195">
        <v>5.2</v>
      </c>
      <c r="M635" s="195">
        <v>5.2</v>
      </c>
      <c r="N635" s="195">
        <v>5.2</v>
      </c>
      <c r="P635" s="195">
        <f t="shared" si="44"/>
        <v>18.760000000000002</v>
      </c>
      <c r="Q635" s="195">
        <f t="shared" si="45"/>
        <v>18.760000000000002</v>
      </c>
    </row>
    <row r="636" spans="1:17" hidden="1" x14ac:dyDescent="0.25">
      <c r="A636" s="480" t="s">
        <v>954</v>
      </c>
      <c r="C636" s="490" t="s">
        <v>945</v>
      </c>
      <c r="D636" s="497"/>
      <c r="E636" s="481">
        <v>13.33</v>
      </c>
      <c r="F636" s="482">
        <f>IF(D636&lt;60,0,ROUND(($D636*F$2)+VLOOKUP($C636,[2]CONFIG!$A$33:$C$43,3,FALSE),0))</f>
        <v>0</v>
      </c>
      <c r="G636" s="482">
        <f>IF(D636&lt;60,0,ROUND(($D636*G$2)+VLOOKUP($C636,[2]CONFIG!$A$33:$C$43,3,FALSE),0))</f>
        <v>0</v>
      </c>
      <c r="H636" s="482">
        <f>IF(D636&lt;60,0,ROUND(($D636*H$2)+VLOOKUP($C636,[2]CONFIG!$A$33:$C$43,3,FALSE),0))</f>
        <v>0</v>
      </c>
      <c r="I636" s="482">
        <f>IF(D636&lt;60,0,ROUND(($D636*I$2)+VLOOKUP($C636,[2]CONFIG!$A$33:$C$43,3,FALSE),0))</f>
        <v>0</v>
      </c>
      <c r="J636" s="491"/>
      <c r="K636" s="195">
        <v>5.16</v>
      </c>
      <c r="L636" s="195">
        <v>5.16</v>
      </c>
      <c r="M636" s="195">
        <v>5.16</v>
      </c>
      <c r="N636" s="195">
        <v>5.16</v>
      </c>
      <c r="P636" s="195">
        <f t="shared" si="44"/>
        <v>18.490000000000002</v>
      </c>
      <c r="Q636" s="195">
        <f t="shared" si="45"/>
        <v>18.490000000000002</v>
      </c>
    </row>
    <row r="637" spans="1:17" hidden="1" x14ac:dyDescent="0.25">
      <c r="A637" s="480" t="s">
        <v>955</v>
      </c>
      <c r="C637" s="490" t="s">
        <v>945</v>
      </c>
      <c r="E637" s="481">
        <v>13.33</v>
      </c>
      <c r="F637" s="482">
        <f>IF(D637&lt;60,0,ROUND(($D637*F$2)+VLOOKUP($C637,[2]CONFIG!$A$33:$C$43,3,FALSE),0))</f>
        <v>0</v>
      </c>
      <c r="G637" s="482">
        <f>IF(D637&lt;60,0,ROUND(($D637*G$2)+VLOOKUP($C637,[2]CONFIG!$A$33:$C$43,3,FALSE),0))</f>
        <v>0</v>
      </c>
      <c r="H637" s="482">
        <f>IF(D637&lt;60,0,ROUND(($D637*H$2)+VLOOKUP($C637,[2]CONFIG!$A$33:$C$43,3,FALSE),0))</f>
        <v>0</v>
      </c>
      <c r="I637" s="482">
        <f>IF(D637&lt;60,0,ROUND(($D637*I$2)+VLOOKUP($C637,[2]CONFIG!$A$33:$C$43,3,FALSE),0))</f>
        <v>0</v>
      </c>
      <c r="J637" s="491"/>
      <c r="K637" s="195">
        <v>5.16</v>
      </c>
      <c r="L637" s="195">
        <v>5.16</v>
      </c>
      <c r="M637" s="195">
        <v>5.16</v>
      </c>
      <c r="N637" s="195">
        <v>5.16</v>
      </c>
      <c r="P637" s="195">
        <f t="shared" si="44"/>
        <v>18.490000000000002</v>
      </c>
      <c r="Q637" s="195">
        <f t="shared" si="45"/>
        <v>18.490000000000002</v>
      </c>
    </row>
    <row r="638" spans="1:17" hidden="1" x14ac:dyDescent="0.25">
      <c r="A638" s="480" t="s">
        <v>956</v>
      </c>
      <c r="C638" s="490" t="s">
        <v>945</v>
      </c>
      <c r="E638" s="481">
        <v>13.33</v>
      </c>
      <c r="F638" s="482">
        <f>IF(D638&lt;60,0,ROUND(($D638*F$2)+VLOOKUP($C638,[2]CONFIG!$A$33:$C$43,3,FALSE),0))</f>
        <v>0</v>
      </c>
      <c r="G638" s="482">
        <f>IF(D638&lt;60,0,ROUND(($D638*G$2)+VLOOKUP($C638,[2]CONFIG!$A$33:$C$43,3,FALSE),0))</f>
        <v>0</v>
      </c>
      <c r="H638" s="482">
        <f>IF(D638&lt;60,0,ROUND(($D638*H$2)+VLOOKUP($C638,[2]CONFIG!$A$33:$C$43,3,FALSE),0))</f>
        <v>0</v>
      </c>
      <c r="I638" s="482">
        <f>IF(D638&lt;60,0,ROUND(($D638*I$2)+VLOOKUP($C638,[2]CONFIG!$A$33:$C$43,3,FALSE),0))</f>
        <v>0</v>
      </c>
      <c r="J638" s="491"/>
      <c r="K638" s="195">
        <v>5.16</v>
      </c>
      <c r="L638" s="195">
        <v>5.16</v>
      </c>
      <c r="M638" s="195">
        <v>5.16</v>
      </c>
      <c r="N638" s="195">
        <v>5.16</v>
      </c>
      <c r="P638" s="195">
        <f t="shared" si="44"/>
        <v>18.490000000000002</v>
      </c>
      <c r="Q638" s="195">
        <f t="shared" si="45"/>
        <v>18.490000000000002</v>
      </c>
    </row>
    <row r="639" spans="1:17" hidden="1" x14ac:dyDescent="0.25">
      <c r="A639" s="480" t="s">
        <v>957</v>
      </c>
      <c r="C639" s="490" t="s">
        <v>945</v>
      </c>
      <c r="E639" s="481">
        <v>13.33</v>
      </c>
      <c r="F639" s="482">
        <f>IF(D639&lt;60,0,ROUND(($D639*F$2)+VLOOKUP($C639,[2]CONFIG!$A$33:$C$43,3,FALSE),0))</f>
        <v>0</v>
      </c>
      <c r="G639" s="482">
        <f>IF(D639&lt;60,0,ROUND(($D639*G$2)+VLOOKUP($C639,[2]CONFIG!$A$33:$C$43,3,FALSE),0))</f>
        <v>0</v>
      </c>
      <c r="H639" s="482">
        <f>IF(D639&lt;60,0,ROUND(($D639*H$2)+VLOOKUP($C639,[2]CONFIG!$A$33:$C$43,3,FALSE),0))</f>
        <v>0</v>
      </c>
      <c r="I639" s="482">
        <f>IF(D639&lt;60,0,ROUND(($D639*I$2)+VLOOKUP($C639,[2]CONFIG!$A$33:$C$43,3,FALSE),0))</f>
        <v>0</v>
      </c>
      <c r="J639" s="491"/>
      <c r="K639" s="195">
        <v>5.16</v>
      </c>
      <c r="L639" s="195">
        <v>5.16</v>
      </c>
      <c r="M639" s="195">
        <v>5.16</v>
      </c>
      <c r="N639" s="195">
        <v>5.16</v>
      </c>
      <c r="P639" s="195">
        <f t="shared" si="44"/>
        <v>18.490000000000002</v>
      </c>
      <c r="Q639" s="195">
        <f t="shared" si="45"/>
        <v>18.490000000000002</v>
      </c>
    </row>
    <row r="640" spans="1:17" hidden="1" x14ac:dyDescent="0.25">
      <c r="A640" s="480" t="s">
        <v>958</v>
      </c>
      <c r="B640" s="480" t="s">
        <v>959</v>
      </c>
      <c r="C640" s="480" t="s">
        <v>945</v>
      </c>
      <c r="D640" s="482"/>
      <c r="E640" s="481">
        <v>10.18</v>
      </c>
      <c r="F640" s="482">
        <f>IF(D640&lt;60,0,ROUND(($D640*F$2)+VLOOKUP($C640,[2]CONFIG!$A$33:$C$43,3,FALSE),0))</f>
        <v>0</v>
      </c>
      <c r="G640" s="482">
        <f>IF(D640&lt;60,0,ROUND(($D640*G$2)+VLOOKUP($C640,[2]CONFIG!$A$33:$C$43,3,FALSE),0))</f>
        <v>0</v>
      </c>
      <c r="H640" s="482">
        <f>IF(D640&lt;60,0,ROUND(($D640*H$2)+VLOOKUP($C640,[2]CONFIG!$A$33:$C$43,3,FALSE),0))</f>
        <v>0</v>
      </c>
      <c r="I640" s="482">
        <f>IF(D640&lt;60,0,ROUND(($D640*I$2)+VLOOKUP($C640,[2]CONFIG!$A$33:$C$43,3,FALSE),0))</f>
        <v>0</v>
      </c>
      <c r="K640" s="195">
        <f>(ROUND($E640*$K$2,2))</f>
        <v>1.8</v>
      </c>
      <c r="L640" s="195">
        <f>(ROUND($E640*$L$2,2))</f>
        <v>1.8</v>
      </c>
      <c r="M640" s="195">
        <f>(ROUND($E640*$M$2,2))</f>
        <v>1.8</v>
      </c>
      <c r="N640" s="195">
        <f>(ROUND($E640*$N$2,2))</f>
        <v>1.8</v>
      </c>
      <c r="P640" s="195">
        <f t="shared" si="44"/>
        <v>11.98</v>
      </c>
      <c r="Q640" s="195">
        <f t="shared" si="45"/>
        <v>11.98</v>
      </c>
    </row>
    <row r="641" spans="1:6" hidden="1" x14ac:dyDescent="0.25">
      <c r="A641" s="480" t="s">
        <v>960</v>
      </c>
      <c r="B641" s="480" t="s">
        <v>959</v>
      </c>
      <c r="E641" s="481">
        <v>10.33</v>
      </c>
    </row>
    <row r="644" spans="1:6" x14ac:dyDescent="0.25">
      <c r="D644" s="491"/>
      <c r="F644" s="491"/>
    </row>
  </sheetData>
  <autoFilter ref="A3:N641">
    <filterColumn colId="1">
      <customFilters>
        <customFilter val="*PRINCIPAL*"/>
      </customFilters>
    </filterColumn>
  </autoFilter>
  <pageMargins left="0.2" right="0.2" top="0.25" bottom="0.25" header="0.3" footer="0.3"/>
  <pageSetup scale="40" orientation="portrait" r:id="rId1"/>
  <colBreaks count="1" manualBreakCount="1">
    <brk id="14" min="2" max="6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Start Here - Data Entry </vt:lpstr>
      <vt:lpstr>Step 2 - Review Revenue</vt:lpstr>
      <vt:lpstr>Step 3 - Staffing Tool</vt:lpstr>
      <vt:lpstr>Step 4 - Non-Salary</vt:lpstr>
      <vt:lpstr>Step 5 - Summary Review</vt:lpstr>
      <vt:lpstr>Calculations - HIDE</vt:lpstr>
      <vt:lpstr>AVERAGE SALARY LOOKUP</vt:lpstr>
      <vt:lpstr>'AVERAGE SALARY LOOKUP'!Print_Area</vt:lpstr>
      <vt:lpstr>'Start Here - Data Entry '!Print_Area</vt:lpstr>
      <vt:lpstr>'Step 2 - Review Revenue'!Print_Area</vt:lpstr>
      <vt:lpstr>'Step 3 - Staffing Tool'!Print_Area</vt:lpstr>
      <vt:lpstr>'Step 4 - Non-Salary'!Print_Area</vt:lpstr>
      <vt:lpstr>'Step 5 - Summary Review'!Print_Area</vt:lpstr>
      <vt:lpstr>'Step 3 - Staffing Tool'!Print_Titles</vt:lpstr>
      <vt:lpstr>'Step 4 - Non-Salary'!Print_Titles</vt:lpstr>
      <vt:lpstr>'Step 5 - Summary Review'!Print_Titles</vt:lpstr>
    </vt:vector>
  </TitlesOfParts>
  <Company>DPS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</dc:creator>
  <cp:lastModifiedBy>fuller_j</cp:lastModifiedBy>
  <cp:lastPrinted>2012-08-20T19:24:09Z</cp:lastPrinted>
  <dcterms:created xsi:type="dcterms:W3CDTF">2011-04-05T13:38:59Z</dcterms:created>
  <dcterms:modified xsi:type="dcterms:W3CDTF">2012-09-20T14:21:10Z</dcterms:modified>
</cp:coreProperties>
</file>